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95" firstSheet="1" activeTab="2"/>
  </bookViews>
  <sheets>
    <sheet name="ライフイベント表" sheetId="1" r:id="rId1"/>
    <sheet name="ライフイベント表 " sheetId="2" r:id="rId2"/>
    <sheet name="CF表の見方" sheetId="3" r:id="rId3"/>
    <sheet name="CF表の書き方" sheetId="4" r:id="rId4"/>
    <sheet name="厚生年金 " sheetId="5" r:id="rId5"/>
    <sheet name="国民年金" sheetId="6" r:id="rId6"/>
    <sheet name="リタイアメント" sheetId="7" r:id="rId7"/>
  </sheets>
  <definedNames/>
  <calcPr fullCalcOnLoad="1"/>
</workbook>
</file>

<file path=xl/sharedStrings.xml><?xml version="1.0" encoding="utf-8"?>
<sst xmlns="http://schemas.openxmlformats.org/spreadsheetml/2006/main" count="765" uniqueCount="216">
  <si>
    <t>（単位：　万円）</t>
  </si>
  <si>
    <t>今年</t>
  </si>
  <si>
    <t>１年後</t>
  </si>
  <si>
    <t>２年後</t>
  </si>
  <si>
    <t>３年後</t>
  </si>
  <si>
    <t>４年後</t>
  </si>
  <si>
    <t>５年後</t>
  </si>
  <si>
    <t>６年後</t>
  </si>
  <si>
    <t>７年後</t>
  </si>
  <si>
    <t>８年後</t>
  </si>
  <si>
    <t>９年後</t>
  </si>
  <si>
    <t>１０年後</t>
  </si>
  <si>
    <t>１１年後</t>
  </si>
  <si>
    <t>１２年後</t>
  </si>
  <si>
    <t>１３年後</t>
  </si>
  <si>
    <t>１４年後</t>
  </si>
  <si>
    <t>１５年後</t>
  </si>
  <si>
    <t>１６年後</t>
  </si>
  <si>
    <t>１７年後</t>
  </si>
  <si>
    <t>１８年後</t>
  </si>
  <si>
    <t>１９年後</t>
  </si>
  <si>
    <t>２０年後</t>
  </si>
  <si>
    <t>２１年後</t>
  </si>
  <si>
    <t>２２年後</t>
  </si>
  <si>
    <t>２３年後</t>
  </si>
  <si>
    <t>２４年後</t>
  </si>
  <si>
    <t>２５年後</t>
  </si>
  <si>
    <t>２６年後</t>
  </si>
  <si>
    <t>２７年後</t>
  </si>
  <si>
    <t>２８年後</t>
  </si>
  <si>
    <t>２９年後</t>
  </si>
  <si>
    <t>３０年後</t>
  </si>
  <si>
    <t>項目／年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</si>
  <si>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</si>
  <si>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</si>
  <si>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</si>
  <si>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</si>
  <si>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</si>
  <si>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</si>
  <si>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</si>
  <si>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</si>
  <si>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</si>
  <si>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</si>
  <si>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</si>
  <si>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</si>
  <si>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</si>
  <si>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</si>
  <si>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</si>
  <si>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</si>
  <si>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</si>
  <si>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</si>
  <si>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</si>
  <si>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</si>
  <si>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</si>
  <si>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</si>
  <si>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</si>
  <si>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2031年</t>
  </si>
  <si>
    <t>2032年</t>
  </si>
  <si>
    <t>2033年</t>
  </si>
  <si>
    <t>2034年</t>
  </si>
  <si>
    <t>2035年</t>
  </si>
  <si>
    <t>2036年</t>
  </si>
  <si>
    <t>2037年</t>
  </si>
  <si>
    <t>2038年</t>
  </si>
  <si>
    <t>太郎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</si>
  <si>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</si>
  <si>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</si>
  <si>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</si>
  <si>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</si>
  <si>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</si>
  <si>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</si>
  <si>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</si>
  <si>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</si>
  <si>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</si>
  <si>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</si>
  <si>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</si>
  <si>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</si>
  <si>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</si>
  <si>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</si>
  <si>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</si>
  <si>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</si>
  <si>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</si>
  <si>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</si>
  <si>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</si>
  <si>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</si>
  <si>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</si>
  <si>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</si>
  <si>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</si>
  <si>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</si>
  <si>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</si>
  <si>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</si>
  <si>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</si>
  <si>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</si>
  <si>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</si>
  <si>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</si>
  <si>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</si>
  <si>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</si>
  <si>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</si>
  <si>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</si>
  <si>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</si>
  <si>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</si>
  <si>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</si>
  <si>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</si>
  <si>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</si>
  <si>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</si>
  <si>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</si>
  <si>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花子</t>
  </si>
  <si>
    <t>29歳</t>
  </si>
  <si>
    <t>一郎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</si>
  <si>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</si>
  <si>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</si>
  <si>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</si>
  <si>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</si>
  <si>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</si>
  <si>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</si>
  <si>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</si>
  <si>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</si>
  <si>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</si>
  <si>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</si>
  <si>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</si>
  <si>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</si>
  <si>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</si>
  <si>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</si>
  <si>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</si>
  <si>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</si>
  <si>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</si>
  <si>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</si>
  <si>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</si>
  <si>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</si>
  <si>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</si>
  <si>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</si>
  <si>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</si>
  <si>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</si>
  <si>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</si>
  <si>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</si>
  <si>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</si>
  <si>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京子</t>
  </si>
  <si>
    <t>0歳</t>
  </si>
  <si>
    <t>1歳</t>
  </si>
  <si>
    <t>ライフイベント</t>
  </si>
  <si>
    <t>車の　　買換え</t>
  </si>
  <si>
    <t>住宅　　購入</t>
  </si>
  <si>
    <t>車の買換え</t>
  </si>
  <si>
    <t>給与収入</t>
  </si>
  <si>
    <t>一時収入</t>
  </si>
  <si>
    <t>収入合計</t>
  </si>
  <si>
    <t>基本生活費</t>
  </si>
  <si>
    <t>住居費</t>
  </si>
  <si>
    <t>その他</t>
  </si>
  <si>
    <t>一時支出</t>
  </si>
  <si>
    <t>支出合計</t>
  </si>
  <si>
    <t>年間収支</t>
  </si>
  <si>
    <t>安定運用</t>
  </si>
  <si>
    <t>積極運用</t>
  </si>
  <si>
    <t>資産残高合計</t>
  </si>
  <si>
    <t>教育費</t>
  </si>
  <si>
    <t>社会保険料</t>
  </si>
  <si>
    <t>保険医療</t>
  </si>
  <si>
    <t>ライフイベント</t>
  </si>
  <si>
    <t>ライフイベント</t>
  </si>
  <si>
    <t>別紙①　　　キャッシュフロー表の見方</t>
  </si>
  <si>
    <t>西暦</t>
  </si>
  <si>
    <t>A郎</t>
  </si>
  <si>
    <t>B子</t>
  </si>
  <si>
    <t>C輔</t>
  </si>
  <si>
    <t>家族の年齢</t>
  </si>
  <si>
    <t>家族のイベント</t>
  </si>
  <si>
    <t>必要資金</t>
  </si>
  <si>
    <t>ライフイベント表</t>
  </si>
  <si>
    <t>20万</t>
  </si>
  <si>
    <t>C輔幼稚園入園</t>
  </si>
  <si>
    <t>200万</t>
  </si>
  <si>
    <t>C輔小学校入学</t>
  </si>
  <si>
    <t>30万</t>
  </si>
  <si>
    <t>住宅（マンション）購入</t>
  </si>
  <si>
    <t>C輔中学校入学</t>
  </si>
  <si>
    <t>50万</t>
  </si>
  <si>
    <t>500万</t>
  </si>
  <si>
    <t>2500万</t>
  </si>
  <si>
    <t>A郎独立開業</t>
  </si>
  <si>
    <t>経過　　年数</t>
  </si>
  <si>
    <t>車の　　買換え</t>
  </si>
  <si>
    <t>年金（太郎）</t>
  </si>
  <si>
    <t>年金（花子）</t>
  </si>
  <si>
    <t>ライフイベント</t>
  </si>
  <si>
    <t>別紙②　　　キャッシュフロー表の書き方</t>
  </si>
  <si>
    <t>（本人)</t>
  </si>
  <si>
    <t>（夫・妻）</t>
  </si>
  <si>
    <t>（子供）</t>
  </si>
  <si>
    <t>京子　　独立</t>
  </si>
  <si>
    <t>一郎　　独立</t>
  </si>
  <si>
    <t>一郎　　進学</t>
  </si>
  <si>
    <t>京子　　進学</t>
  </si>
  <si>
    <t>太郎　　退職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</si>
  <si>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</si>
  <si>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</si>
  <si>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</si>
  <si>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</si>
  <si>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</si>
  <si>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</si>
  <si>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</si>
  <si>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</si>
  <si>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</si>
  <si>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</si>
  <si>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</si>
  <si>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</si>
  <si>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</si>
  <si>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</si>
  <si>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</si>
  <si>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旅行</t>
  </si>
  <si>
    <t>車の    買換え</t>
  </si>
  <si>
    <t>増加率</t>
  </si>
  <si>
    <t>別紙③　　　キャッシュフロー表（会社員）</t>
  </si>
  <si>
    <t>別紙④　　　キャッシュフロー表（個人事業主）</t>
  </si>
  <si>
    <t>別紙⑤　　　リタイアメントキャッシュフロー表(会社員)</t>
  </si>
  <si>
    <t>（単位：　万円）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</si>
</sst>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0_ "/>
    <numFmt numFmtId="179" formatCode="0.000_ "/>
    <numFmt numFmtId="180" formatCode="0.0_ "/>
    <numFmt numFmtId="181" formatCode="0_ "/>
    <numFmt numFmtId="182" formatCode="0;_耀"/>
    <numFmt numFmtId="183" formatCode="0;_�"/>
    <numFmt numFmtId="184" formatCode="0.0;_�"/>
    <numFmt numFmtId="185" formatCode="0.00;_�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lt;=999]000;[&lt;=9999]000\-00;000\-0000"/>
    <numFmt numFmtId="191" formatCode="&quot;万&quot;&quot;円&quot;"/>
    <numFmt numFmtId="192" formatCode="0&quot;万&quot;&quot;円&quot;"/>
    <numFmt numFmtId="193" formatCode="0&quot;万&quot;\ "/>
    <numFmt numFmtId="194" formatCode="0&quot;万&quot;"/>
    <numFmt numFmtId="195" formatCode="0_ ;[Red]\-0\ "/>
    <numFmt numFmtId="196" formatCode="0.0000%"/>
    <numFmt numFmtId="197" formatCode="0.00000%"/>
  </numFmts>
  <fonts count="1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20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177" fontId="5" fillId="0" borderId="3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77" fontId="5" fillId="3" borderId="3" xfId="0" applyNumberFormat="1" applyFont="1" applyFill="1" applyBorder="1" applyAlignment="1">
      <alignment horizontal="center" vertical="center"/>
    </xf>
    <xf numFmtId="181" fontId="5" fillId="3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177" fontId="5" fillId="4" borderId="3" xfId="0" applyNumberFormat="1" applyFont="1" applyFill="1" applyBorder="1" applyAlignment="1">
      <alignment horizontal="center" vertical="center"/>
    </xf>
    <xf numFmtId="181" fontId="5" fillId="4" borderId="3" xfId="0" applyNumberFormat="1" applyFont="1" applyFill="1" applyBorder="1" applyAlignment="1">
      <alignment vertical="center"/>
    </xf>
    <xf numFmtId="177" fontId="5" fillId="5" borderId="3" xfId="0" applyNumberFormat="1" applyFont="1" applyFill="1" applyBorder="1" applyAlignment="1">
      <alignment horizontal="center" vertical="center"/>
    </xf>
    <xf numFmtId="195" fontId="5" fillId="5" borderId="3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center" vertical="center"/>
    </xf>
    <xf numFmtId="195" fontId="5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177" fontId="5" fillId="6" borderId="3" xfId="0" applyNumberFormat="1" applyFont="1" applyFill="1" applyBorder="1" applyAlignment="1">
      <alignment horizontal="center" vertical="center"/>
    </xf>
    <xf numFmtId="195" fontId="5" fillId="6" borderId="3" xfId="0" applyNumberFormat="1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76" fontId="0" fillId="0" borderId="0" xfId="15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showGridLines="0" workbookViewId="0" topLeftCell="B1">
      <selection activeCell="C1" sqref="C1:H3"/>
    </sheetView>
  </sheetViews>
  <sheetFormatPr defaultColWidth="9.00390625" defaultRowHeight="13.5"/>
  <cols>
    <col min="1" max="1" width="10.75390625" style="0" customWidth="1"/>
    <col min="2" max="3" width="12.625" style="0" customWidth="1"/>
    <col min="4" max="6" width="10.625" style="0" customWidth="1"/>
    <col min="7" max="8" width="12.625" style="0" customWidth="1"/>
    <col min="9" max="9" width="10.625" style="0" customWidth="1"/>
    <col min="10" max="12" width="5.625" style="0" customWidth="1"/>
  </cols>
  <sheetData>
    <row r="1" spans="3:8" ht="13.5" customHeight="1">
      <c r="C1" s="63" t="s">
        <v>168</v>
      </c>
      <c r="D1" s="63"/>
      <c r="E1" s="63"/>
      <c r="F1" s="63"/>
      <c r="G1" s="63"/>
      <c r="H1" s="63"/>
    </row>
    <row r="2" spans="3:8" ht="13.5" customHeight="1">
      <c r="C2" s="63"/>
      <c r="D2" s="63"/>
      <c r="E2" s="63"/>
      <c r="F2" s="63"/>
      <c r="G2" s="63"/>
      <c r="H2" s="63"/>
    </row>
    <row r="3" spans="3:8" ht="13.5" customHeight="1">
      <c r="C3" s="63"/>
      <c r="D3" s="63"/>
      <c r="E3" s="63"/>
      <c r="F3" s="63"/>
      <c r="G3" s="63"/>
      <c r="H3" s="63"/>
    </row>
    <row r="5" spans="2:9" ht="13.5">
      <c r="B5" s="65" t="s">
        <v>161</v>
      </c>
      <c r="C5" s="64" t="s">
        <v>180</v>
      </c>
      <c r="D5" s="66" t="s">
        <v>165</v>
      </c>
      <c r="E5" s="66"/>
      <c r="F5" s="66"/>
      <c r="G5" s="66" t="s">
        <v>166</v>
      </c>
      <c r="H5" s="66"/>
      <c r="I5" s="64" t="s">
        <v>167</v>
      </c>
    </row>
    <row r="6" spans="2:9" ht="13.5">
      <c r="B6" s="65"/>
      <c r="C6" s="64"/>
      <c r="D6" s="66"/>
      <c r="E6" s="66"/>
      <c r="F6" s="66"/>
      <c r="G6" s="66"/>
      <c r="H6" s="66"/>
      <c r="I6" s="64"/>
    </row>
    <row r="7" spans="2:9" ht="13.5">
      <c r="B7" s="65"/>
      <c r="C7" s="64"/>
      <c r="D7" s="66" t="s">
        <v>162</v>
      </c>
      <c r="E7" s="66" t="s">
        <v>163</v>
      </c>
      <c r="F7" s="66" t="s">
        <v>164</v>
      </c>
      <c r="G7" s="66"/>
      <c r="H7" s="66"/>
      <c r="I7" s="64"/>
    </row>
    <row r="8" spans="2:9" ht="13.5">
      <c r="B8" s="65"/>
      <c r="C8" s="64"/>
      <c r="D8" s="66"/>
      <c r="E8" s="66"/>
      <c r="F8" s="66"/>
      <c r="G8" s="66"/>
      <c r="H8" s="66"/>
      <c r="I8" s="64"/>
    </row>
    <row r="9" spans="2:9" ht="13.5">
      <c r="B9" s="62">
        <v>2008</v>
      </c>
      <c r="C9" s="67" t="s">
        <v>1</v>
      </c>
      <c r="D9" s="68">
        <v>34</v>
      </c>
      <c r="E9" s="68">
        <v>31</v>
      </c>
      <c r="F9" s="68">
        <v>4</v>
      </c>
      <c r="G9" s="69"/>
      <c r="H9" s="70"/>
      <c r="I9" s="68"/>
    </row>
    <row r="10" spans="2:9" ht="13.5">
      <c r="B10" s="62"/>
      <c r="C10" s="67"/>
      <c r="D10" s="68"/>
      <c r="E10" s="68"/>
      <c r="F10" s="68"/>
      <c r="G10" s="71"/>
      <c r="H10" s="72"/>
      <c r="I10" s="68"/>
    </row>
    <row r="11" spans="2:9" ht="13.5">
      <c r="B11" s="62">
        <v>2009</v>
      </c>
      <c r="C11" s="67" t="s">
        <v>2</v>
      </c>
      <c r="D11" s="68">
        <v>35</v>
      </c>
      <c r="E11" s="68">
        <v>32</v>
      </c>
      <c r="F11" s="68">
        <v>5</v>
      </c>
      <c r="G11" s="69" t="s">
        <v>170</v>
      </c>
      <c r="H11" s="70"/>
      <c r="I11" s="68" t="s">
        <v>169</v>
      </c>
    </row>
    <row r="12" spans="2:9" ht="13.5" customHeight="1">
      <c r="B12" s="62"/>
      <c r="C12" s="67"/>
      <c r="D12" s="68"/>
      <c r="E12" s="68"/>
      <c r="F12" s="68"/>
      <c r="G12" s="71"/>
      <c r="H12" s="72"/>
      <c r="I12" s="68"/>
    </row>
    <row r="13" spans="2:9" ht="13.5">
      <c r="B13" s="62">
        <v>2010</v>
      </c>
      <c r="C13" s="67" t="s">
        <v>3</v>
      </c>
      <c r="D13" s="68">
        <v>36</v>
      </c>
      <c r="E13" s="68">
        <v>33</v>
      </c>
      <c r="F13" s="68">
        <v>6</v>
      </c>
      <c r="G13" s="69" t="s">
        <v>142</v>
      </c>
      <c r="H13" s="70"/>
      <c r="I13" s="68" t="s">
        <v>171</v>
      </c>
    </row>
    <row r="14" spans="2:9" ht="13.5" customHeight="1">
      <c r="B14" s="62"/>
      <c r="C14" s="67"/>
      <c r="D14" s="68"/>
      <c r="E14" s="68"/>
      <c r="F14" s="68"/>
      <c r="G14" s="71"/>
      <c r="H14" s="72"/>
      <c r="I14" s="68"/>
    </row>
    <row r="15" spans="2:9" ht="13.5">
      <c r="B15" s="62">
        <v>2011</v>
      </c>
      <c r="C15" s="67" t="s">
        <v>4</v>
      </c>
      <c r="D15" s="68">
        <v>37</v>
      </c>
      <c r="E15" s="68">
        <v>34</v>
      </c>
      <c r="F15" s="68">
        <v>7</v>
      </c>
      <c r="G15" s="69" t="s">
        <v>172</v>
      </c>
      <c r="H15" s="70"/>
      <c r="I15" s="68" t="s">
        <v>173</v>
      </c>
    </row>
    <row r="16" spans="2:9" ht="13.5">
      <c r="B16" s="62"/>
      <c r="C16" s="67"/>
      <c r="D16" s="68"/>
      <c r="E16" s="68"/>
      <c r="F16" s="68"/>
      <c r="G16" s="71"/>
      <c r="H16" s="72"/>
      <c r="I16" s="68"/>
    </row>
    <row r="17" spans="2:9" ht="13.5">
      <c r="B17" s="62">
        <v>2012</v>
      </c>
      <c r="C17" s="67" t="s">
        <v>5</v>
      </c>
      <c r="D17" s="68">
        <v>38</v>
      </c>
      <c r="E17" s="68">
        <v>35</v>
      </c>
      <c r="F17" s="68">
        <v>8</v>
      </c>
      <c r="G17" s="69"/>
      <c r="H17" s="70"/>
      <c r="I17" s="68"/>
    </row>
    <row r="18" spans="2:9" ht="13.5">
      <c r="B18" s="62"/>
      <c r="C18" s="67"/>
      <c r="D18" s="68"/>
      <c r="E18" s="68"/>
      <c r="F18" s="68"/>
      <c r="G18" s="71"/>
      <c r="H18" s="72"/>
      <c r="I18" s="68"/>
    </row>
    <row r="19" spans="2:9" ht="13.5" customHeight="1">
      <c r="B19" s="62">
        <v>2013</v>
      </c>
      <c r="C19" s="67" t="s">
        <v>6</v>
      </c>
      <c r="D19" s="68">
        <v>39</v>
      </c>
      <c r="E19" s="68">
        <v>36</v>
      </c>
      <c r="F19" s="68">
        <v>9</v>
      </c>
      <c r="G19" s="69"/>
      <c r="H19" s="70"/>
      <c r="I19" s="68"/>
    </row>
    <row r="20" spans="2:9" ht="13.5">
      <c r="B20" s="62"/>
      <c r="C20" s="67"/>
      <c r="D20" s="68"/>
      <c r="E20" s="68"/>
      <c r="F20" s="68"/>
      <c r="G20" s="71"/>
      <c r="H20" s="72"/>
      <c r="I20" s="68"/>
    </row>
    <row r="21" spans="2:9" ht="13.5">
      <c r="B21" s="62">
        <v>2014</v>
      </c>
      <c r="C21" s="67" t="s">
        <v>7</v>
      </c>
      <c r="D21" s="68">
        <v>40</v>
      </c>
      <c r="E21" s="68">
        <v>37</v>
      </c>
      <c r="F21" s="68">
        <v>10</v>
      </c>
      <c r="G21" s="69" t="s">
        <v>174</v>
      </c>
      <c r="H21" s="70"/>
      <c r="I21" s="68" t="s">
        <v>178</v>
      </c>
    </row>
    <row r="22" spans="2:9" ht="13.5">
      <c r="B22" s="62"/>
      <c r="C22" s="67"/>
      <c r="D22" s="68"/>
      <c r="E22" s="68"/>
      <c r="F22" s="68"/>
      <c r="G22" s="71"/>
      <c r="H22" s="72"/>
      <c r="I22" s="68"/>
    </row>
    <row r="23" spans="2:9" ht="13.5">
      <c r="B23" s="62">
        <v>2015</v>
      </c>
      <c r="C23" s="67" t="s">
        <v>8</v>
      </c>
      <c r="D23" s="68">
        <v>41</v>
      </c>
      <c r="E23" s="68">
        <v>38</v>
      </c>
      <c r="F23" s="68">
        <v>11</v>
      </c>
      <c r="G23" s="69"/>
      <c r="H23" s="70"/>
      <c r="I23" s="68"/>
    </row>
    <row r="24" spans="2:9" ht="13.5">
      <c r="B24" s="62"/>
      <c r="C24" s="67"/>
      <c r="D24" s="68"/>
      <c r="E24" s="68"/>
      <c r="F24" s="68"/>
      <c r="G24" s="71"/>
      <c r="H24" s="72"/>
      <c r="I24" s="68"/>
    </row>
    <row r="25" spans="2:9" ht="13.5" customHeight="1">
      <c r="B25" s="62">
        <v>2016</v>
      </c>
      <c r="C25" s="67" t="s">
        <v>9</v>
      </c>
      <c r="D25" s="68">
        <v>42</v>
      </c>
      <c r="E25" s="68">
        <v>39</v>
      </c>
      <c r="F25" s="68">
        <v>12</v>
      </c>
      <c r="G25" s="69"/>
      <c r="H25" s="70"/>
      <c r="I25" s="68"/>
    </row>
    <row r="26" spans="2:9" ht="13.5">
      <c r="B26" s="62"/>
      <c r="C26" s="67"/>
      <c r="D26" s="68"/>
      <c r="E26" s="68"/>
      <c r="F26" s="68"/>
      <c r="G26" s="71"/>
      <c r="H26" s="72"/>
      <c r="I26" s="68"/>
    </row>
    <row r="27" spans="2:9" ht="13.5" customHeight="1">
      <c r="B27" s="62">
        <v>2017</v>
      </c>
      <c r="C27" s="67" t="s">
        <v>10</v>
      </c>
      <c r="D27" s="68">
        <v>43</v>
      </c>
      <c r="E27" s="68">
        <v>40</v>
      </c>
      <c r="F27" s="68">
        <v>13</v>
      </c>
      <c r="G27" s="69" t="s">
        <v>175</v>
      </c>
      <c r="H27" s="70"/>
      <c r="I27" s="68" t="s">
        <v>176</v>
      </c>
    </row>
    <row r="28" spans="2:9" ht="13.5">
      <c r="B28" s="62"/>
      <c r="C28" s="67"/>
      <c r="D28" s="68"/>
      <c r="E28" s="68"/>
      <c r="F28" s="68"/>
      <c r="G28" s="71"/>
      <c r="H28" s="72"/>
      <c r="I28" s="68"/>
    </row>
    <row r="29" spans="2:9" ht="13.5">
      <c r="B29" s="62">
        <v>2018</v>
      </c>
      <c r="C29" s="67" t="s">
        <v>11</v>
      </c>
      <c r="D29" s="68">
        <v>44</v>
      </c>
      <c r="E29" s="68">
        <v>41</v>
      </c>
      <c r="F29" s="68">
        <v>14</v>
      </c>
      <c r="G29" s="69" t="s">
        <v>179</v>
      </c>
      <c r="H29" s="70"/>
      <c r="I29" s="68" t="s">
        <v>177</v>
      </c>
    </row>
    <row r="30" spans="2:9" ht="13.5">
      <c r="B30" s="62"/>
      <c r="C30" s="67"/>
      <c r="D30" s="68"/>
      <c r="E30" s="68"/>
      <c r="F30" s="68"/>
      <c r="G30" s="71"/>
      <c r="H30" s="72"/>
      <c r="I30" s="68"/>
    </row>
    <row r="31" ht="14.25" customHeight="1"/>
    <row r="32" ht="13.5" customHeight="1"/>
    <row r="33" ht="13.5" customHeight="1"/>
    <row r="34" ht="13.5" customHeight="1"/>
    <row r="35" ht="13.5" customHeight="1"/>
    <row r="36" ht="13.5" customHeight="1"/>
  </sheetData>
  <mergeCells count="86">
    <mergeCell ref="G19:H20"/>
    <mergeCell ref="G21:H22"/>
    <mergeCell ref="G23:H24"/>
    <mergeCell ref="G25:H26"/>
    <mergeCell ref="I27:I28"/>
    <mergeCell ref="D29:D30"/>
    <mergeCell ref="E29:E30"/>
    <mergeCell ref="F29:F30"/>
    <mergeCell ref="I29:I30"/>
    <mergeCell ref="D27:D28"/>
    <mergeCell ref="E27:E28"/>
    <mergeCell ref="F27:F28"/>
    <mergeCell ref="G27:H28"/>
    <mergeCell ref="G29:H30"/>
    <mergeCell ref="I23:I24"/>
    <mergeCell ref="D25:D26"/>
    <mergeCell ref="E25:E26"/>
    <mergeCell ref="F25:F26"/>
    <mergeCell ref="I25:I26"/>
    <mergeCell ref="C29:C30"/>
    <mergeCell ref="D23:D24"/>
    <mergeCell ref="E23:E24"/>
    <mergeCell ref="F23:F24"/>
    <mergeCell ref="I19:I20"/>
    <mergeCell ref="C27:C28"/>
    <mergeCell ref="D21:D22"/>
    <mergeCell ref="E21:E22"/>
    <mergeCell ref="F21:F22"/>
    <mergeCell ref="I21:I22"/>
    <mergeCell ref="C25:C26"/>
    <mergeCell ref="D19:D20"/>
    <mergeCell ref="E19:E20"/>
    <mergeCell ref="F19:F20"/>
    <mergeCell ref="I15:I16"/>
    <mergeCell ref="C23:C24"/>
    <mergeCell ref="D17:D18"/>
    <mergeCell ref="E17:E18"/>
    <mergeCell ref="F17:F18"/>
    <mergeCell ref="I17:I18"/>
    <mergeCell ref="G15:H16"/>
    <mergeCell ref="G17:H18"/>
    <mergeCell ref="E15:E16"/>
    <mergeCell ref="F15:F16"/>
    <mergeCell ref="E13:E14"/>
    <mergeCell ref="F13:F14"/>
    <mergeCell ref="I13:I14"/>
    <mergeCell ref="G11:H12"/>
    <mergeCell ref="G13:H14"/>
    <mergeCell ref="E11:E12"/>
    <mergeCell ref="F11:F12"/>
    <mergeCell ref="I9:I10"/>
    <mergeCell ref="G9:H10"/>
    <mergeCell ref="C11:C12"/>
    <mergeCell ref="C17:C18"/>
    <mergeCell ref="D11:D12"/>
    <mergeCell ref="C15:C16"/>
    <mergeCell ref="D9:D10"/>
    <mergeCell ref="E9:E10"/>
    <mergeCell ref="F9:F10"/>
    <mergeCell ref="I11:I12"/>
    <mergeCell ref="C21:C22"/>
    <mergeCell ref="D15:D16"/>
    <mergeCell ref="C9:C10"/>
    <mergeCell ref="C13:C14"/>
    <mergeCell ref="C19:C20"/>
    <mergeCell ref="D13:D14"/>
    <mergeCell ref="B29:B30"/>
    <mergeCell ref="B21:B22"/>
    <mergeCell ref="B23:B24"/>
    <mergeCell ref="B25:B26"/>
    <mergeCell ref="B27:B28"/>
    <mergeCell ref="B13:B14"/>
    <mergeCell ref="B15:B16"/>
    <mergeCell ref="B17:B18"/>
    <mergeCell ref="B19:B20"/>
    <mergeCell ref="I5:I8"/>
    <mergeCell ref="G5:H8"/>
    <mergeCell ref="D5:F6"/>
    <mergeCell ref="D7:D8"/>
    <mergeCell ref="E7:E8"/>
    <mergeCell ref="F7:F8"/>
    <mergeCell ref="B11:B12"/>
    <mergeCell ref="C1:H3"/>
    <mergeCell ref="C5:C8"/>
    <mergeCell ref="B5:B8"/>
    <mergeCell ref="B9:B1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showGridLines="0" zoomScale="85" zoomScaleNormal="85" workbookViewId="0" topLeftCell="A1">
      <selection activeCell="D31" sqref="D31"/>
    </sheetView>
  </sheetViews>
  <sheetFormatPr defaultColWidth="9.00390625" defaultRowHeight="13.5"/>
  <cols>
    <col min="1" max="1" width="5.625" style="0" customWidth="1"/>
    <col min="2" max="3" width="12.625" style="0" customWidth="1"/>
    <col min="4" max="7" width="10.625" style="0" customWidth="1"/>
    <col min="8" max="9" width="17.625" style="0" customWidth="1"/>
    <col min="10" max="10" width="15.625" style="0" customWidth="1"/>
    <col min="11" max="13" width="5.625" style="0" customWidth="1"/>
  </cols>
  <sheetData>
    <row r="1" spans="3:9" ht="13.5" customHeight="1">
      <c r="C1" s="63" t="s">
        <v>168</v>
      </c>
      <c r="D1" s="63"/>
      <c r="E1" s="63"/>
      <c r="F1" s="63"/>
      <c r="G1" s="63"/>
      <c r="H1" s="63"/>
      <c r="I1" s="63"/>
    </row>
    <row r="2" spans="3:9" ht="13.5" customHeight="1">
      <c r="C2" s="63"/>
      <c r="D2" s="63"/>
      <c r="E2" s="63"/>
      <c r="F2" s="63"/>
      <c r="G2" s="63"/>
      <c r="H2" s="63"/>
      <c r="I2" s="63"/>
    </row>
    <row r="3" spans="3:9" ht="13.5" customHeight="1">
      <c r="C3" s="63"/>
      <c r="D3" s="63"/>
      <c r="E3" s="63"/>
      <c r="F3" s="63"/>
      <c r="G3" s="63"/>
      <c r="H3" s="63"/>
      <c r="I3" s="63"/>
    </row>
    <row r="4" spans="2:10" ht="16.5" customHeight="1">
      <c r="B4" s="65" t="s">
        <v>161</v>
      </c>
      <c r="C4" s="64" t="s">
        <v>180</v>
      </c>
      <c r="D4" s="66" t="s">
        <v>165</v>
      </c>
      <c r="E4" s="66"/>
      <c r="F4" s="66"/>
      <c r="G4" s="66"/>
      <c r="H4" s="66" t="s">
        <v>166</v>
      </c>
      <c r="I4" s="66"/>
      <c r="J4" s="64" t="s">
        <v>167</v>
      </c>
    </row>
    <row r="5" spans="2:10" ht="16.5" customHeight="1">
      <c r="B5" s="65"/>
      <c r="C5" s="64"/>
      <c r="D5" s="66"/>
      <c r="E5" s="66"/>
      <c r="F5" s="66"/>
      <c r="G5" s="66"/>
      <c r="H5" s="66"/>
      <c r="I5" s="66"/>
      <c r="J5" s="64"/>
    </row>
    <row r="6" spans="2:10" ht="16.5" customHeight="1">
      <c r="B6" s="65"/>
      <c r="C6" s="64"/>
      <c r="D6" s="66" t="s">
        <v>186</v>
      </c>
      <c r="E6" s="66" t="s">
        <v>187</v>
      </c>
      <c r="F6" s="75" t="s">
        <v>188</v>
      </c>
      <c r="G6" s="66" t="s">
        <v>188</v>
      </c>
      <c r="H6" s="66"/>
      <c r="I6" s="66"/>
      <c r="J6" s="64"/>
    </row>
    <row r="7" spans="2:10" ht="16.5" customHeight="1">
      <c r="B7" s="65"/>
      <c r="C7" s="64"/>
      <c r="D7" s="66"/>
      <c r="E7" s="66"/>
      <c r="F7" s="76"/>
      <c r="G7" s="66"/>
      <c r="H7" s="66"/>
      <c r="I7" s="66"/>
      <c r="J7" s="64"/>
    </row>
    <row r="8" spans="2:10" ht="16.5" customHeight="1">
      <c r="B8" s="62">
        <v>2008</v>
      </c>
      <c r="C8" s="67" t="s">
        <v>1</v>
      </c>
      <c r="D8" s="68"/>
      <c r="E8" s="68"/>
      <c r="F8" s="73"/>
      <c r="G8" s="68"/>
      <c r="H8" s="69"/>
      <c r="I8" s="70"/>
      <c r="J8" s="68"/>
    </row>
    <row r="9" spans="2:10" ht="16.5" customHeight="1">
      <c r="B9" s="62"/>
      <c r="C9" s="67"/>
      <c r="D9" s="68"/>
      <c r="E9" s="68"/>
      <c r="F9" s="74"/>
      <c r="G9" s="68"/>
      <c r="H9" s="71"/>
      <c r="I9" s="72"/>
      <c r="J9" s="68"/>
    </row>
    <row r="10" spans="2:10" ht="16.5" customHeight="1">
      <c r="B10" s="62">
        <v>2009</v>
      </c>
      <c r="C10" s="67" t="s">
        <v>2</v>
      </c>
      <c r="D10" s="68"/>
      <c r="E10" s="68"/>
      <c r="F10" s="73"/>
      <c r="G10" s="68"/>
      <c r="H10" s="69"/>
      <c r="I10" s="70"/>
      <c r="J10" s="68"/>
    </row>
    <row r="11" spans="2:10" ht="16.5" customHeight="1">
      <c r="B11" s="62"/>
      <c r="C11" s="67"/>
      <c r="D11" s="68"/>
      <c r="E11" s="68"/>
      <c r="F11" s="74"/>
      <c r="G11" s="68"/>
      <c r="H11" s="71"/>
      <c r="I11" s="72"/>
      <c r="J11" s="68"/>
    </row>
    <row r="12" spans="2:10" ht="16.5" customHeight="1">
      <c r="B12" s="62">
        <v>2010</v>
      </c>
      <c r="C12" s="67" t="s">
        <v>3</v>
      </c>
      <c r="D12" s="68"/>
      <c r="E12" s="68"/>
      <c r="F12" s="73"/>
      <c r="G12" s="68"/>
      <c r="H12" s="69"/>
      <c r="I12" s="70"/>
      <c r="J12" s="68"/>
    </row>
    <row r="13" spans="2:10" ht="16.5" customHeight="1">
      <c r="B13" s="62"/>
      <c r="C13" s="67"/>
      <c r="D13" s="68"/>
      <c r="E13" s="68"/>
      <c r="F13" s="74"/>
      <c r="G13" s="68"/>
      <c r="H13" s="71"/>
      <c r="I13" s="72"/>
      <c r="J13" s="68"/>
    </row>
    <row r="14" spans="2:10" ht="16.5" customHeight="1">
      <c r="B14" s="62">
        <v>2011</v>
      </c>
      <c r="C14" s="67" t="s">
        <v>4</v>
      </c>
      <c r="D14" s="68"/>
      <c r="E14" s="68"/>
      <c r="F14" s="73"/>
      <c r="G14" s="68"/>
      <c r="H14" s="69"/>
      <c r="I14" s="70"/>
      <c r="J14" s="68"/>
    </row>
    <row r="15" spans="2:10" ht="16.5" customHeight="1">
      <c r="B15" s="62"/>
      <c r="C15" s="67"/>
      <c r="D15" s="68"/>
      <c r="E15" s="68"/>
      <c r="F15" s="74"/>
      <c r="G15" s="68"/>
      <c r="H15" s="71"/>
      <c r="I15" s="72"/>
      <c r="J15" s="68"/>
    </row>
    <row r="16" spans="2:10" ht="16.5" customHeight="1">
      <c r="B16" s="62">
        <v>2012</v>
      </c>
      <c r="C16" s="67" t="s">
        <v>5</v>
      </c>
      <c r="D16" s="68"/>
      <c r="E16" s="68"/>
      <c r="F16" s="73"/>
      <c r="G16" s="68"/>
      <c r="H16" s="69"/>
      <c r="I16" s="70"/>
      <c r="J16" s="68"/>
    </row>
    <row r="17" spans="2:10" ht="16.5" customHeight="1">
      <c r="B17" s="62"/>
      <c r="C17" s="67"/>
      <c r="D17" s="68"/>
      <c r="E17" s="68"/>
      <c r="F17" s="74"/>
      <c r="G17" s="68"/>
      <c r="H17" s="71"/>
      <c r="I17" s="72"/>
      <c r="J17" s="68"/>
    </row>
    <row r="18" spans="2:10" ht="16.5" customHeight="1">
      <c r="B18" s="62">
        <v>2013</v>
      </c>
      <c r="C18" s="67" t="s">
        <v>6</v>
      </c>
      <c r="D18" s="68"/>
      <c r="E18" s="68"/>
      <c r="F18" s="73"/>
      <c r="G18" s="68"/>
      <c r="H18" s="69"/>
      <c r="I18" s="70"/>
      <c r="J18" s="68"/>
    </row>
    <row r="19" spans="2:10" ht="16.5" customHeight="1">
      <c r="B19" s="62"/>
      <c r="C19" s="67"/>
      <c r="D19" s="68"/>
      <c r="E19" s="68"/>
      <c r="F19" s="74"/>
      <c r="G19" s="68"/>
      <c r="H19" s="71"/>
      <c r="I19" s="72"/>
      <c r="J19" s="68"/>
    </row>
    <row r="20" spans="2:10" ht="16.5" customHeight="1">
      <c r="B20" s="62">
        <v>2014</v>
      </c>
      <c r="C20" s="67" t="s">
        <v>7</v>
      </c>
      <c r="D20" s="68"/>
      <c r="E20" s="68"/>
      <c r="F20" s="73"/>
      <c r="G20" s="68"/>
      <c r="H20" s="69"/>
      <c r="I20" s="70"/>
      <c r="J20" s="68"/>
    </row>
    <row r="21" spans="2:10" ht="16.5" customHeight="1">
      <c r="B21" s="62"/>
      <c r="C21" s="67"/>
      <c r="D21" s="68"/>
      <c r="E21" s="68"/>
      <c r="F21" s="74"/>
      <c r="G21" s="68"/>
      <c r="H21" s="71"/>
      <c r="I21" s="72"/>
      <c r="J21" s="68"/>
    </row>
    <row r="22" spans="2:10" ht="16.5" customHeight="1">
      <c r="B22" s="62">
        <v>2015</v>
      </c>
      <c r="C22" s="67" t="s">
        <v>8</v>
      </c>
      <c r="D22" s="68"/>
      <c r="E22" s="68"/>
      <c r="F22" s="73"/>
      <c r="G22" s="68"/>
      <c r="H22" s="69"/>
      <c r="I22" s="70"/>
      <c r="J22" s="68"/>
    </row>
    <row r="23" spans="2:10" ht="16.5" customHeight="1">
      <c r="B23" s="62"/>
      <c r="C23" s="67"/>
      <c r="D23" s="68"/>
      <c r="E23" s="68"/>
      <c r="F23" s="74"/>
      <c r="G23" s="68"/>
      <c r="H23" s="71"/>
      <c r="I23" s="72"/>
      <c r="J23" s="68"/>
    </row>
    <row r="24" spans="2:10" ht="16.5" customHeight="1">
      <c r="B24" s="62">
        <v>2016</v>
      </c>
      <c r="C24" s="67" t="s">
        <v>9</v>
      </c>
      <c r="D24" s="68"/>
      <c r="E24" s="68"/>
      <c r="F24" s="73"/>
      <c r="G24" s="68"/>
      <c r="H24" s="69"/>
      <c r="I24" s="70"/>
      <c r="J24" s="68"/>
    </row>
    <row r="25" spans="2:10" ht="16.5" customHeight="1">
      <c r="B25" s="62"/>
      <c r="C25" s="67"/>
      <c r="D25" s="68"/>
      <c r="E25" s="68"/>
      <c r="F25" s="74"/>
      <c r="G25" s="68"/>
      <c r="H25" s="71"/>
      <c r="I25" s="72"/>
      <c r="J25" s="68"/>
    </row>
    <row r="26" spans="2:10" ht="16.5" customHeight="1">
      <c r="B26" s="62">
        <v>2017</v>
      </c>
      <c r="C26" s="67" t="s">
        <v>10</v>
      </c>
      <c r="D26" s="68"/>
      <c r="E26" s="68"/>
      <c r="F26" s="73"/>
      <c r="G26" s="68"/>
      <c r="H26" s="69"/>
      <c r="I26" s="70"/>
      <c r="J26" s="68"/>
    </row>
    <row r="27" spans="2:10" ht="16.5" customHeight="1">
      <c r="B27" s="62"/>
      <c r="C27" s="67"/>
      <c r="D27" s="68"/>
      <c r="E27" s="68"/>
      <c r="F27" s="74"/>
      <c r="G27" s="68"/>
      <c r="H27" s="71"/>
      <c r="I27" s="72"/>
      <c r="J27" s="68"/>
    </row>
    <row r="28" spans="2:10" ht="16.5" customHeight="1">
      <c r="B28" s="62">
        <v>2018</v>
      </c>
      <c r="C28" s="67" t="s">
        <v>11</v>
      </c>
      <c r="D28" s="68"/>
      <c r="E28" s="68"/>
      <c r="F28" s="73"/>
      <c r="G28" s="68"/>
      <c r="H28" s="69"/>
      <c r="I28" s="70"/>
      <c r="J28" s="68"/>
    </row>
    <row r="29" spans="2:10" ht="16.5" customHeight="1">
      <c r="B29" s="62"/>
      <c r="C29" s="67"/>
      <c r="D29" s="68"/>
      <c r="E29" s="68"/>
      <c r="F29" s="74"/>
      <c r="G29" s="68"/>
      <c r="H29" s="71"/>
      <c r="I29" s="72"/>
      <c r="J29" s="68"/>
    </row>
    <row r="30" ht="14.2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98">
    <mergeCell ref="F14:F15"/>
    <mergeCell ref="F16:F17"/>
    <mergeCell ref="F18:F19"/>
    <mergeCell ref="F20:F21"/>
    <mergeCell ref="B10:B11"/>
    <mergeCell ref="C1:I3"/>
    <mergeCell ref="C4:C7"/>
    <mergeCell ref="B4:B7"/>
    <mergeCell ref="B8:B9"/>
    <mergeCell ref="F8:F9"/>
    <mergeCell ref="F10:F11"/>
    <mergeCell ref="F6:F7"/>
    <mergeCell ref="J4:J7"/>
    <mergeCell ref="H4:I7"/>
    <mergeCell ref="D4:G5"/>
    <mergeCell ref="D6:D7"/>
    <mergeCell ref="E6:E7"/>
    <mergeCell ref="G6:G7"/>
    <mergeCell ref="B12:B13"/>
    <mergeCell ref="B14:B15"/>
    <mergeCell ref="B16:B17"/>
    <mergeCell ref="B18:B19"/>
    <mergeCell ref="B28:B29"/>
    <mergeCell ref="B20:B21"/>
    <mergeCell ref="B22:B23"/>
    <mergeCell ref="B24:B25"/>
    <mergeCell ref="B26:B27"/>
    <mergeCell ref="C20:C21"/>
    <mergeCell ref="D14:D15"/>
    <mergeCell ref="C8:C9"/>
    <mergeCell ref="C12:C13"/>
    <mergeCell ref="C18:C19"/>
    <mergeCell ref="D12:D13"/>
    <mergeCell ref="J8:J9"/>
    <mergeCell ref="H8:I9"/>
    <mergeCell ref="C10:C11"/>
    <mergeCell ref="C16:C17"/>
    <mergeCell ref="D10:D11"/>
    <mergeCell ref="C14:C15"/>
    <mergeCell ref="D8:D9"/>
    <mergeCell ref="E8:E9"/>
    <mergeCell ref="G8:G9"/>
    <mergeCell ref="J10:J11"/>
    <mergeCell ref="E12:E13"/>
    <mergeCell ref="G12:G13"/>
    <mergeCell ref="J12:J13"/>
    <mergeCell ref="H10:I11"/>
    <mergeCell ref="H12:I13"/>
    <mergeCell ref="E10:E11"/>
    <mergeCell ref="G10:G11"/>
    <mergeCell ref="F12:F13"/>
    <mergeCell ref="J14:J15"/>
    <mergeCell ref="C22:C23"/>
    <mergeCell ref="D16:D17"/>
    <mergeCell ref="E16:E17"/>
    <mergeCell ref="G16:G17"/>
    <mergeCell ref="J16:J17"/>
    <mergeCell ref="H14:I15"/>
    <mergeCell ref="H16:I17"/>
    <mergeCell ref="E14:E15"/>
    <mergeCell ref="G14:G15"/>
    <mergeCell ref="J18:J19"/>
    <mergeCell ref="C26:C27"/>
    <mergeCell ref="D20:D21"/>
    <mergeCell ref="E20:E21"/>
    <mergeCell ref="G20:G21"/>
    <mergeCell ref="J20:J21"/>
    <mergeCell ref="C24:C25"/>
    <mergeCell ref="D18:D19"/>
    <mergeCell ref="E18:E19"/>
    <mergeCell ref="G18:G19"/>
    <mergeCell ref="C28:C29"/>
    <mergeCell ref="D22:D23"/>
    <mergeCell ref="E22:E23"/>
    <mergeCell ref="G22:G23"/>
    <mergeCell ref="F22:F23"/>
    <mergeCell ref="F24:F25"/>
    <mergeCell ref="F26:F27"/>
    <mergeCell ref="F28:F29"/>
    <mergeCell ref="J22:J23"/>
    <mergeCell ref="D24:D25"/>
    <mergeCell ref="E24:E25"/>
    <mergeCell ref="G24:G25"/>
    <mergeCell ref="J24:J25"/>
    <mergeCell ref="J26:J27"/>
    <mergeCell ref="D28:D29"/>
    <mergeCell ref="E28:E29"/>
    <mergeCell ref="G28:G29"/>
    <mergeCell ref="J28:J29"/>
    <mergeCell ref="D26:D27"/>
    <mergeCell ref="E26:E27"/>
    <mergeCell ref="G26:G27"/>
    <mergeCell ref="H26:I27"/>
    <mergeCell ref="H28:I29"/>
    <mergeCell ref="H18:I19"/>
    <mergeCell ref="H20:I21"/>
    <mergeCell ref="H22:I23"/>
    <mergeCell ref="H24:I2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workbookViewId="0" topLeftCell="A1">
      <selection activeCell="H28" sqref="H28"/>
    </sheetView>
  </sheetViews>
  <sheetFormatPr defaultColWidth="9.00390625" defaultRowHeight="13.5"/>
  <cols>
    <col min="4" max="4" width="7.625" style="0" customWidth="1"/>
    <col min="5" max="5" width="17.125" style="0" bestFit="1" customWidth="1"/>
    <col min="6" max="47" width="7.625" style="0" customWidth="1"/>
  </cols>
  <sheetData>
    <row r="1" spans="1:18" ht="13.5" customHeight="1">
      <c r="A1" s="93" t="s">
        <v>160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49"/>
      <c r="R1" s="49"/>
    </row>
    <row r="2" spans="1:18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49"/>
      <c r="R2" s="49"/>
    </row>
    <row r="3" spans="1:18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49"/>
      <c r="R3" s="49"/>
    </row>
    <row r="4" spans="3:20" ht="14.25" customHeight="1">
      <c r="C4" s="49"/>
      <c r="D4" s="49"/>
      <c r="E4" s="49"/>
      <c r="F4" s="49"/>
      <c r="G4" s="49"/>
      <c r="H4" s="49"/>
      <c r="I4" s="49"/>
      <c r="J4" s="49"/>
      <c r="K4" s="49"/>
      <c r="L4" s="47" t="s">
        <v>0</v>
      </c>
      <c r="M4" s="49"/>
      <c r="N4" s="49"/>
      <c r="O4" s="49"/>
      <c r="P4" s="49"/>
      <c r="Q4" s="49"/>
      <c r="S4" s="47"/>
      <c r="T4" s="47"/>
    </row>
    <row r="5" spans="3:20" ht="15" customHeight="1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O5" s="45"/>
      <c r="P5" s="45"/>
      <c r="R5" s="47"/>
      <c r="S5" s="47"/>
      <c r="T5" s="47"/>
    </row>
    <row r="6" spans="4:20" ht="16.5" customHeight="1">
      <c r="D6" s="55"/>
      <c r="E6" s="55"/>
      <c r="F6" s="4"/>
      <c r="G6" s="5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48"/>
      <c r="N6" s="12"/>
      <c r="O6" s="12"/>
      <c r="P6" s="12"/>
      <c r="Q6" s="12"/>
      <c r="R6" s="12"/>
      <c r="S6" s="12"/>
      <c r="T6" s="12"/>
    </row>
    <row r="7" spans="4:20" ht="16.5" customHeight="1">
      <c r="D7" s="60" t="s">
        <v>32</v>
      </c>
      <c r="E7" s="60"/>
      <c r="F7" s="6" t="s">
        <v>211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48"/>
      <c r="N7" s="12"/>
      <c r="O7" s="12"/>
      <c r="P7" s="12"/>
      <c r="Q7" s="12"/>
      <c r="R7" s="12"/>
      <c r="S7" s="12"/>
      <c r="T7" s="12"/>
    </row>
    <row r="8" spans="4:12" ht="16.5" customHeight="1">
      <c r="D8" s="60" t="s">
        <v>64</v>
      </c>
      <c r="E8" s="60"/>
      <c r="F8" s="7"/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70</v>
      </c>
    </row>
    <row r="9" spans="4:12" ht="16.5" customHeight="1">
      <c r="D9" s="60" t="s">
        <v>106</v>
      </c>
      <c r="E9" s="60"/>
      <c r="F9" s="7"/>
      <c r="G9" s="6" t="s">
        <v>107</v>
      </c>
      <c r="H9" s="6" t="s">
        <v>65</v>
      </c>
      <c r="I9" s="6" t="s">
        <v>66</v>
      </c>
      <c r="J9" s="6" t="s">
        <v>67</v>
      </c>
      <c r="K9" s="6" t="s">
        <v>68</v>
      </c>
      <c r="L9" s="6" t="s">
        <v>69</v>
      </c>
    </row>
    <row r="10" spans="4:12" ht="16.5" customHeight="1">
      <c r="D10" s="60" t="s">
        <v>108</v>
      </c>
      <c r="E10" s="60"/>
      <c r="F10" s="7"/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</row>
    <row r="11" spans="4:12" ht="16.5" customHeight="1">
      <c r="D11" s="56" t="s">
        <v>136</v>
      </c>
      <c r="E11" s="61"/>
      <c r="F11" s="8"/>
      <c r="G11" s="6" t="s">
        <v>137</v>
      </c>
      <c r="H11" s="6" t="s">
        <v>138</v>
      </c>
      <c r="I11" s="6" t="s">
        <v>109</v>
      </c>
      <c r="J11" s="6" t="s">
        <v>110</v>
      </c>
      <c r="K11" s="6" t="s">
        <v>111</v>
      </c>
      <c r="L11" s="6" t="s">
        <v>112</v>
      </c>
    </row>
    <row r="12" spans="4:12" ht="16.5" customHeight="1">
      <c r="D12" s="60" t="s">
        <v>159</v>
      </c>
      <c r="E12" s="60"/>
      <c r="F12" s="79"/>
      <c r="G12" s="81"/>
      <c r="H12" s="77"/>
      <c r="I12" s="77" t="s">
        <v>140</v>
      </c>
      <c r="J12" s="77"/>
      <c r="K12" s="77"/>
      <c r="L12" s="77"/>
    </row>
    <row r="13" spans="4:12" ht="16.5" customHeight="1">
      <c r="D13" s="60"/>
      <c r="E13" s="60"/>
      <c r="F13" s="80"/>
      <c r="G13" s="82"/>
      <c r="H13" s="78"/>
      <c r="I13" s="78"/>
      <c r="J13" s="78"/>
      <c r="K13" s="78"/>
      <c r="L13" s="78"/>
    </row>
    <row r="14" spans="4:12" s="12" customFormat="1" ht="16.5" customHeight="1">
      <c r="D14" s="10"/>
      <c r="E14" s="11"/>
      <c r="F14" s="3"/>
      <c r="G14" s="9"/>
      <c r="H14" s="9"/>
      <c r="I14" s="9"/>
      <c r="J14" s="9"/>
      <c r="K14" s="9"/>
      <c r="L14" s="9"/>
    </row>
    <row r="15" spans="4:12" ht="16.5" customHeight="1">
      <c r="D15" s="14"/>
      <c r="E15" s="43" t="s">
        <v>143</v>
      </c>
      <c r="F15" s="16">
        <v>0.01</v>
      </c>
      <c r="G15" s="40">
        <v>500</v>
      </c>
      <c r="H15" s="17">
        <f>G15*(1+$F$15)</f>
        <v>505</v>
      </c>
      <c r="I15" s="17">
        <f>H15*(1+$F$15)</f>
        <v>510.05</v>
      </c>
      <c r="J15" s="17">
        <f>I15*(1+$F$15)</f>
        <v>515.1505</v>
      </c>
      <c r="K15" s="17">
        <f>J15*(1+$F$15)</f>
        <v>520.302005</v>
      </c>
      <c r="L15" s="17">
        <f>K15*(1+$F$15)</f>
        <v>525.50502505</v>
      </c>
    </row>
    <row r="16" spans="4:12" ht="16.5" customHeight="1">
      <c r="D16" s="18"/>
      <c r="E16" s="43" t="s">
        <v>144</v>
      </c>
      <c r="F16" s="16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4:12" s="21" customFormat="1" ht="16.5" customHeight="1">
      <c r="D17" s="85" t="s">
        <v>145</v>
      </c>
      <c r="E17" s="86"/>
      <c r="F17" s="19"/>
      <c r="G17" s="20">
        <f aca="true" t="shared" si="0" ref="G17:L17">SUM(G15:G16)</f>
        <v>500</v>
      </c>
      <c r="H17" s="20">
        <f t="shared" si="0"/>
        <v>505</v>
      </c>
      <c r="I17" s="20">
        <f t="shared" si="0"/>
        <v>510.05</v>
      </c>
      <c r="J17" s="20">
        <f t="shared" si="0"/>
        <v>515.1505</v>
      </c>
      <c r="K17" s="20">
        <f t="shared" si="0"/>
        <v>520.302005</v>
      </c>
      <c r="L17" s="20">
        <f t="shared" si="0"/>
        <v>525.50502505</v>
      </c>
    </row>
    <row r="18" spans="4:12" ht="16.5" customHeight="1">
      <c r="D18" s="56"/>
      <c r="E18" s="57"/>
      <c r="F18" s="22"/>
      <c r="G18" s="23"/>
      <c r="H18" s="23"/>
      <c r="I18" s="23"/>
      <c r="J18" s="23"/>
      <c r="K18" s="23"/>
      <c r="L18" s="23"/>
    </row>
    <row r="19" spans="4:12" ht="16.5" customHeight="1">
      <c r="D19" s="26"/>
      <c r="E19" s="43" t="s">
        <v>146</v>
      </c>
      <c r="F19" s="16">
        <v>0.02</v>
      </c>
      <c r="G19" s="17">
        <v>230</v>
      </c>
      <c r="H19" s="17">
        <f>G19*(1+$F$19)</f>
        <v>234.6</v>
      </c>
      <c r="I19" s="17">
        <f>H19*(1+$F$19)</f>
        <v>239.292</v>
      </c>
      <c r="J19" s="17">
        <f>I19*(1+$F$19)</f>
        <v>244.07784</v>
      </c>
      <c r="K19" s="17">
        <f>J19*(1+$F$19)</f>
        <v>248.9593968</v>
      </c>
      <c r="L19" s="17">
        <f>K19*(1+$F$19)</f>
        <v>253.93858473600002</v>
      </c>
    </row>
    <row r="20" spans="4:12" ht="16.5" customHeight="1">
      <c r="D20" s="27"/>
      <c r="E20" s="43" t="s">
        <v>147</v>
      </c>
      <c r="F20" s="16">
        <v>0</v>
      </c>
      <c r="G20" s="7">
        <v>80</v>
      </c>
      <c r="H20" s="17">
        <f>G20*(1+$F$20)</f>
        <v>80</v>
      </c>
      <c r="I20" s="17">
        <f>H20*(1+$F$20)</f>
        <v>80</v>
      </c>
      <c r="J20" s="17">
        <f>I20*(1+$F$20)</f>
        <v>80</v>
      </c>
      <c r="K20" s="17">
        <f>J20*(1+$F$20)</f>
        <v>80</v>
      </c>
      <c r="L20" s="17">
        <f>K20*(1+$F$20)</f>
        <v>80</v>
      </c>
    </row>
    <row r="21" spans="4:12" ht="16.5" customHeight="1">
      <c r="D21" s="27"/>
      <c r="E21" s="43" t="s">
        <v>155</v>
      </c>
      <c r="F21" s="16">
        <v>0</v>
      </c>
      <c r="G21" s="17">
        <v>20</v>
      </c>
      <c r="H21" s="17">
        <v>20</v>
      </c>
      <c r="I21" s="17">
        <v>20</v>
      </c>
      <c r="J21" s="17">
        <v>33</v>
      </c>
      <c r="K21" s="17">
        <v>33</v>
      </c>
      <c r="L21" s="17">
        <v>54</v>
      </c>
    </row>
    <row r="22" spans="4:12" ht="16.5" customHeight="1">
      <c r="D22" s="27"/>
      <c r="E22" s="43" t="s">
        <v>156</v>
      </c>
      <c r="F22" s="16">
        <v>0</v>
      </c>
      <c r="G22" s="17">
        <f>G15*(14.996%/2)</f>
        <v>37.49</v>
      </c>
      <c r="H22" s="17">
        <f>H15*(15.35%/2)</f>
        <v>38.75875</v>
      </c>
      <c r="I22" s="17">
        <f>I15*(15.704%/2)</f>
        <v>40.049126</v>
      </c>
      <c r="J22" s="17">
        <f>J15*(16.058%/2)</f>
        <v>41.361433645</v>
      </c>
      <c r="K22" s="17">
        <f>K15*(16.412%/2)</f>
        <v>42.6959825303</v>
      </c>
      <c r="L22" s="17">
        <f>L15*(16.766%/2)</f>
        <v>44.053086249941494</v>
      </c>
    </row>
    <row r="23" spans="4:12" ht="16.5" customHeight="1">
      <c r="D23" s="27"/>
      <c r="E23" s="43" t="s">
        <v>157</v>
      </c>
      <c r="F23" s="16">
        <v>0.02</v>
      </c>
      <c r="G23" s="17">
        <v>30</v>
      </c>
      <c r="H23" s="17">
        <f>G23*(1+$F$23)</f>
        <v>30.6</v>
      </c>
      <c r="I23" s="17">
        <f>H23*(1+$F$23)</f>
        <v>31.212000000000003</v>
      </c>
      <c r="J23" s="17">
        <f>I23*(1+$F$23)</f>
        <v>31.836240000000004</v>
      </c>
      <c r="K23" s="17">
        <f>J23*(1+$F$23)</f>
        <v>32.47296480000001</v>
      </c>
      <c r="L23" s="17">
        <v>52</v>
      </c>
    </row>
    <row r="24" spans="4:12" ht="16.5" customHeight="1">
      <c r="D24" s="27"/>
      <c r="E24" s="43" t="s">
        <v>148</v>
      </c>
      <c r="F24" s="16">
        <v>0.01</v>
      </c>
      <c r="G24" s="7">
        <v>20</v>
      </c>
      <c r="H24" s="17">
        <f>G24*(1+$F$24)</f>
        <v>20.2</v>
      </c>
      <c r="I24" s="17">
        <f>H24*(1+$F$24)</f>
        <v>20.402</v>
      </c>
      <c r="J24" s="17">
        <f>I24*(1+$F$24)</f>
        <v>20.60602</v>
      </c>
      <c r="K24" s="17">
        <f>J24*(1+$F$24)</f>
        <v>20.8120802</v>
      </c>
      <c r="L24" s="17">
        <f>K24*(1+$F$24)</f>
        <v>21.020201002</v>
      </c>
    </row>
    <row r="25" spans="4:12" ht="16.5" customHeight="1">
      <c r="D25" s="27"/>
      <c r="E25" s="43" t="s">
        <v>149</v>
      </c>
      <c r="F25" s="16"/>
      <c r="G25" s="7">
        <v>0</v>
      </c>
      <c r="H25" s="7">
        <v>0</v>
      </c>
      <c r="I25" s="7">
        <v>200</v>
      </c>
      <c r="J25" s="7">
        <v>0</v>
      </c>
      <c r="K25" s="7">
        <v>0</v>
      </c>
      <c r="L25" s="7">
        <v>0</v>
      </c>
    </row>
    <row r="26" spans="4:12" s="21" customFormat="1" ht="16.5" customHeight="1">
      <c r="D26" s="87" t="s">
        <v>150</v>
      </c>
      <c r="E26" s="88"/>
      <c r="F26" s="28"/>
      <c r="G26" s="29">
        <f aca="true" t="shared" si="1" ref="G26:L26">SUM(G19:G25)</f>
        <v>417.49</v>
      </c>
      <c r="H26" s="29">
        <f t="shared" si="1"/>
        <v>424.15875000000005</v>
      </c>
      <c r="I26" s="29">
        <f t="shared" si="1"/>
        <v>630.9551260000001</v>
      </c>
      <c r="J26" s="29">
        <f t="shared" si="1"/>
        <v>450.88153364500005</v>
      </c>
      <c r="K26" s="29">
        <f t="shared" si="1"/>
        <v>457.94042433030006</v>
      </c>
      <c r="L26" s="29">
        <f t="shared" si="1"/>
        <v>505.01187198794156</v>
      </c>
    </row>
    <row r="27" spans="4:12" ht="16.5" customHeight="1">
      <c r="D27" s="89"/>
      <c r="E27" s="90"/>
      <c r="F27" s="22"/>
      <c r="G27" s="23"/>
      <c r="H27" s="23"/>
      <c r="I27" s="23"/>
      <c r="J27" s="23"/>
      <c r="K27" s="23"/>
      <c r="L27" s="23"/>
    </row>
    <row r="28" spans="4:12" s="21" customFormat="1" ht="16.5" customHeight="1">
      <c r="D28" s="91" t="s">
        <v>151</v>
      </c>
      <c r="E28" s="91"/>
      <c r="F28" s="30"/>
      <c r="G28" s="31">
        <f aca="true" t="shared" si="2" ref="G28:L28">G17-G26</f>
        <v>82.50999999999999</v>
      </c>
      <c r="H28" s="31">
        <f t="shared" si="2"/>
        <v>80.84124999999995</v>
      </c>
      <c r="I28" s="31">
        <f t="shared" si="2"/>
        <v>-120.90512600000005</v>
      </c>
      <c r="J28" s="31">
        <f t="shared" si="2"/>
        <v>64.26896635499992</v>
      </c>
      <c r="K28" s="31">
        <f t="shared" si="2"/>
        <v>62.36158066969995</v>
      </c>
      <c r="L28" s="31">
        <f t="shared" si="2"/>
        <v>20.49315306205841</v>
      </c>
    </row>
    <row r="29" spans="4:12" s="34" customFormat="1" ht="16.5" customHeight="1">
      <c r="D29" s="92"/>
      <c r="E29" s="92"/>
      <c r="F29" s="32"/>
      <c r="G29" s="33"/>
      <c r="H29" s="33"/>
      <c r="I29" s="33"/>
      <c r="J29" s="33"/>
      <c r="K29" s="33"/>
      <c r="L29" s="33"/>
    </row>
    <row r="30" spans="4:12" s="21" customFormat="1" ht="16.5" customHeight="1">
      <c r="D30" s="58"/>
      <c r="E30" s="35" t="s">
        <v>152</v>
      </c>
      <c r="F30" s="36">
        <v>0.005</v>
      </c>
      <c r="G30" s="37">
        <f>200*($F$30+1)+G28*0.85</f>
        <v>271.13349999999997</v>
      </c>
      <c r="H30" s="37">
        <f>G30*(1+$F$30)+H28*0.85</f>
        <v>341.2042299999999</v>
      </c>
      <c r="I30" s="37">
        <f>H30*(1+$F$30)+I28*0.85</f>
        <v>240.14089404999982</v>
      </c>
      <c r="J30" s="37">
        <f>I30*(1+$F$30)+J28*0.85</f>
        <v>295.9702199219997</v>
      </c>
      <c r="K30" s="37">
        <f>J30*(1+$F$30)+K28*0.85</f>
        <v>350.4574145908546</v>
      </c>
      <c r="L30" s="37">
        <f>K30*(1+$F$30)+L28*0.85</f>
        <v>369.6288817665585</v>
      </c>
    </row>
    <row r="31" spans="4:12" s="21" customFormat="1" ht="16.5" customHeight="1">
      <c r="D31" s="59"/>
      <c r="E31" s="35" t="s">
        <v>153</v>
      </c>
      <c r="F31" s="36">
        <v>0.02</v>
      </c>
      <c r="G31" s="37">
        <f>50*(1+F31)+G28*0.15</f>
        <v>63.3765</v>
      </c>
      <c r="H31" s="37">
        <f>G31*(1+$F$31)+H28*0.15</f>
        <v>76.77021749999999</v>
      </c>
      <c r="I31" s="37">
        <f>H31*(1+$F$31)+I28*0.15</f>
        <v>60.16985294999999</v>
      </c>
      <c r="J31" s="37">
        <f>I31*(1+$F$31)+J28*0.15</f>
        <v>71.01359496224998</v>
      </c>
      <c r="K31" s="37">
        <f>J31*(1+$F$31)+K28*0.15</f>
        <v>81.78810396194997</v>
      </c>
      <c r="L31" s="37">
        <f>K31*(1+$F$31)+L28*0.15</f>
        <v>86.49783900049773</v>
      </c>
    </row>
    <row r="32" spans="4:12" s="21" customFormat="1" ht="16.5" customHeight="1">
      <c r="D32" s="83" t="s">
        <v>154</v>
      </c>
      <c r="E32" s="84"/>
      <c r="F32" s="36"/>
      <c r="G32" s="37">
        <f aca="true" t="shared" si="3" ref="G32:L32">G30+G31</f>
        <v>334.51</v>
      </c>
      <c r="H32" s="37">
        <f t="shared" si="3"/>
        <v>417.9744474999999</v>
      </c>
      <c r="I32" s="37">
        <f t="shared" si="3"/>
        <v>300.3107469999998</v>
      </c>
      <c r="J32" s="37">
        <f t="shared" si="3"/>
        <v>366.9838148842497</v>
      </c>
      <c r="K32" s="37">
        <f t="shared" si="3"/>
        <v>432.2455185528046</v>
      </c>
      <c r="L32" s="37">
        <f t="shared" si="3"/>
        <v>456.1267207670562</v>
      </c>
    </row>
    <row r="36" ht="13.5">
      <c r="E36" s="44"/>
    </row>
  </sheetData>
  <mergeCells count="23">
    <mergeCell ref="D6:E6"/>
    <mergeCell ref="D7:E7"/>
    <mergeCell ref="A1:P3"/>
    <mergeCell ref="D8:E8"/>
    <mergeCell ref="D9:E9"/>
    <mergeCell ref="D10:E10"/>
    <mergeCell ref="D11:E11"/>
    <mergeCell ref="D12:E13"/>
    <mergeCell ref="D32:E32"/>
    <mergeCell ref="D17:E17"/>
    <mergeCell ref="D26:E26"/>
    <mergeCell ref="D27:E27"/>
    <mergeCell ref="D28:E28"/>
    <mergeCell ref="D29:E29"/>
    <mergeCell ref="D18:E18"/>
    <mergeCell ref="D30:D31"/>
    <mergeCell ref="J12:J13"/>
    <mergeCell ref="K12:K13"/>
    <mergeCell ref="L12:L13"/>
    <mergeCell ref="F12:F13"/>
    <mergeCell ref="G12:G13"/>
    <mergeCell ref="H12:H13"/>
    <mergeCell ref="I12:I13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showGridLines="0" workbookViewId="0" topLeftCell="A1">
      <selection activeCell="I25" sqref="I25"/>
    </sheetView>
  </sheetViews>
  <sheetFormatPr defaultColWidth="9.00390625" defaultRowHeight="13.5"/>
  <cols>
    <col min="4" max="4" width="7.625" style="0" customWidth="1"/>
    <col min="5" max="5" width="17.125" style="0" bestFit="1" customWidth="1"/>
    <col min="6" max="47" width="7.625" style="0" customWidth="1"/>
  </cols>
  <sheetData>
    <row r="1" spans="1:18" ht="13.5" customHeight="1">
      <c r="A1" s="93" t="s">
        <v>185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49"/>
      <c r="R1" s="49"/>
    </row>
    <row r="2" spans="1:18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49"/>
      <c r="R2" s="49"/>
    </row>
    <row r="3" spans="1:18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49"/>
      <c r="R3" s="49"/>
    </row>
    <row r="4" spans="3:20" ht="14.25" customHeight="1">
      <c r="C4" s="49"/>
      <c r="D4" s="49"/>
      <c r="E4" s="49"/>
      <c r="F4" s="49"/>
      <c r="G4" s="49"/>
      <c r="H4" s="49"/>
      <c r="I4" s="49"/>
      <c r="J4" s="49"/>
      <c r="K4" s="49"/>
      <c r="L4" s="47" t="s">
        <v>0</v>
      </c>
      <c r="M4" s="49"/>
      <c r="N4" s="49"/>
      <c r="O4" s="49"/>
      <c r="P4" s="49"/>
      <c r="Q4" s="49"/>
      <c r="S4" s="47"/>
      <c r="T4" s="47"/>
    </row>
    <row r="5" spans="3:20" ht="15" customHeight="1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O5" s="45"/>
      <c r="P5" s="45"/>
      <c r="R5" s="47"/>
      <c r="S5" s="47"/>
      <c r="T5" s="47"/>
    </row>
    <row r="6" spans="4:20" ht="16.5" customHeight="1">
      <c r="D6" s="55"/>
      <c r="E6" s="55"/>
      <c r="F6" s="4"/>
      <c r="G6" s="5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48"/>
      <c r="N6" s="12"/>
      <c r="O6" s="12"/>
      <c r="P6" s="12"/>
      <c r="Q6" s="12"/>
      <c r="R6" s="12"/>
      <c r="S6" s="12"/>
      <c r="T6" s="12"/>
    </row>
    <row r="7" spans="4:20" ht="16.5" customHeight="1">
      <c r="D7" s="60" t="s">
        <v>32</v>
      </c>
      <c r="E7" s="60"/>
      <c r="F7" s="6" t="s">
        <v>211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48"/>
      <c r="N7" s="12"/>
      <c r="O7" s="12"/>
      <c r="P7" s="12"/>
      <c r="Q7" s="12"/>
      <c r="R7" s="12"/>
      <c r="S7" s="12"/>
      <c r="T7" s="12"/>
    </row>
    <row r="8" spans="4:12" ht="16.5" customHeight="1">
      <c r="D8" s="60" t="s">
        <v>64</v>
      </c>
      <c r="E8" s="60"/>
      <c r="F8" s="7"/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70</v>
      </c>
    </row>
    <row r="9" spans="4:12" ht="16.5" customHeight="1">
      <c r="D9" s="60" t="s">
        <v>106</v>
      </c>
      <c r="E9" s="60"/>
      <c r="F9" s="7"/>
      <c r="G9" s="6" t="s">
        <v>107</v>
      </c>
      <c r="H9" s="6" t="s">
        <v>65</v>
      </c>
      <c r="I9" s="6" t="s">
        <v>66</v>
      </c>
      <c r="J9" s="6" t="s">
        <v>67</v>
      </c>
      <c r="K9" s="6" t="s">
        <v>68</v>
      </c>
      <c r="L9" s="6" t="s">
        <v>69</v>
      </c>
    </row>
    <row r="10" spans="4:12" ht="16.5" customHeight="1">
      <c r="D10" s="60" t="s">
        <v>108</v>
      </c>
      <c r="E10" s="60"/>
      <c r="F10" s="7"/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</row>
    <row r="11" spans="4:12" ht="16.5" customHeight="1">
      <c r="D11" s="56" t="s">
        <v>136</v>
      </c>
      <c r="E11" s="61"/>
      <c r="F11" s="8"/>
      <c r="G11" s="6" t="s">
        <v>137</v>
      </c>
      <c r="H11" s="6" t="s">
        <v>138</v>
      </c>
      <c r="I11" s="6" t="s">
        <v>109</v>
      </c>
      <c r="J11" s="6" t="s">
        <v>110</v>
      </c>
      <c r="K11" s="6" t="s">
        <v>111</v>
      </c>
      <c r="L11" s="6" t="s">
        <v>112</v>
      </c>
    </row>
    <row r="12" spans="4:12" ht="16.5" customHeight="1">
      <c r="D12" s="60" t="s">
        <v>184</v>
      </c>
      <c r="E12" s="60"/>
      <c r="F12" s="79"/>
      <c r="G12" s="81"/>
      <c r="H12" s="77"/>
      <c r="I12" s="77" t="s">
        <v>140</v>
      </c>
      <c r="J12" s="77"/>
      <c r="K12" s="77"/>
      <c r="L12" s="77"/>
    </row>
    <row r="13" spans="4:12" ht="16.5" customHeight="1">
      <c r="D13" s="60"/>
      <c r="E13" s="60"/>
      <c r="F13" s="80"/>
      <c r="G13" s="82"/>
      <c r="H13" s="78"/>
      <c r="I13" s="78"/>
      <c r="J13" s="78"/>
      <c r="K13" s="78"/>
      <c r="L13" s="78"/>
    </row>
    <row r="14" spans="4:12" s="12" customFormat="1" ht="16.5" customHeight="1">
      <c r="D14" s="10"/>
      <c r="E14" s="11"/>
      <c r="F14" s="3"/>
      <c r="G14" s="9"/>
      <c r="H14" s="9"/>
      <c r="I14" s="9"/>
      <c r="J14" s="9"/>
      <c r="K14" s="9"/>
      <c r="L14" s="9"/>
    </row>
    <row r="15" spans="4:12" ht="16.5" customHeight="1">
      <c r="D15" s="14"/>
      <c r="E15" s="43" t="s">
        <v>143</v>
      </c>
      <c r="F15" s="16">
        <v>0.01</v>
      </c>
      <c r="G15" s="40"/>
      <c r="H15" s="17"/>
      <c r="I15" s="17">
        <v>510.05</v>
      </c>
      <c r="J15" s="17">
        <v>515.1505</v>
      </c>
      <c r="K15" s="17">
        <v>520.302005</v>
      </c>
      <c r="L15" s="17">
        <v>525.50502505</v>
      </c>
    </row>
    <row r="16" spans="4:12" ht="16.5" customHeight="1">
      <c r="D16" s="18"/>
      <c r="E16" s="43" t="s">
        <v>144</v>
      </c>
      <c r="F16" s="16"/>
      <c r="G16" s="7"/>
      <c r="H16" s="7"/>
      <c r="I16" s="7">
        <v>0</v>
      </c>
      <c r="J16" s="7">
        <v>0</v>
      </c>
      <c r="K16" s="7">
        <v>0</v>
      </c>
      <c r="L16" s="7">
        <v>0</v>
      </c>
    </row>
    <row r="17" spans="4:12" s="21" customFormat="1" ht="16.5" customHeight="1">
      <c r="D17" s="85" t="s">
        <v>145</v>
      </c>
      <c r="E17" s="86"/>
      <c r="F17" s="19"/>
      <c r="G17" s="20"/>
      <c r="H17" s="20"/>
      <c r="I17" s="20">
        <v>510.05</v>
      </c>
      <c r="J17" s="20">
        <v>515.1505</v>
      </c>
      <c r="K17" s="20">
        <v>520.302005</v>
      </c>
      <c r="L17" s="20">
        <v>525.50502505</v>
      </c>
    </row>
    <row r="18" spans="4:12" ht="16.5" customHeight="1">
      <c r="D18" s="56"/>
      <c r="E18" s="57"/>
      <c r="F18" s="22"/>
      <c r="G18" s="23"/>
      <c r="H18" s="23"/>
      <c r="I18" s="23"/>
      <c r="J18" s="23"/>
      <c r="K18" s="23"/>
      <c r="L18" s="23"/>
    </row>
    <row r="19" spans="4:12" ht="16.5" customHeight="1">
      <c r="D19" s="26"/>
      <c r="E19" s="43" t="s">
        <v>146</v>
      </c>
      <c r="F19" s="16">
        <v>0.02</v>
      </c>
      <c r="G19" s="17"/>
      <c r="H19" s="17"/>
      <c r="I19" s="17">
        <v>239.292</v>
      </c>
      <c r="J19" s="17">
        <v>244.07784</v>
      </c>
      <c r="K19" s="17">
        <v>248.9593968</v>
      </c>
      <c r="L19" s="17">
        <v>253.93858473600002</v>
      </c>
    </row>
    <row r="20" spans="4:12" ht="16.5" customHeight="1">
      <c r="D20" s="27"/>
      <c r="E20" s="43" t="s">
        <v>147</v>
      </c>
      <c r="F20" s="16">
        <v>0</v>
      </c>
      <c r="G20" s="7"/>
      <c r="H20" s="17"/>
      <c r="I20" s="17">
        <v>80</v>
      </c>
      <c r="J20" s="17">
        <v>80</v>
      </c>
      <c r="K20" s="17">
        <v>80</v>
      </c>
      <c r="L20" s="17">
        <v>80</v>
      </c>
    </row>
    <row r="21" spans="4:12" ht="16.5" customHeight="1">
      <c r="D21" s="27"/>
      <c r="E21" s="43" t="s">
        <v>155</v>
      </c>
      <c r="F21" s="16">
        <v>0</v>
      </c>
      <c r="G21" s="17"/>
      <c r="H21" s="17"/>
      <c r="I21" s="17">
        <v>20</v>
      </c>
      <c r="J21" s="17">
        <v>33</v>
      </c>
      <c r="K21" s="17">
        <v>33</v>
      </c>
      <c r="L21" s="17">
        <v>54</v>
      </c>
    </row>
    <row r="22" spans="4:12" ht="16.5" customHeight="1">
      <c r="D22" s="27"/>
      <c r="E22" s="43" t="s">
        <v>156</v>
      </c>
      <c r="F22" s="16">
        <v>0</v>
      </c>
      <c r="G22" s="17"/>
      <c r="H22" s="17"/>
      <c r="I22" s="17">
        <v>40.049126</v>
      </c>
      <c r="J22" s="17">
        <v>41.361433645</v>
      </c>
      <c r="K22" s="17">
        <v>42.6959825303</v>
      </c>
      <c r="L22" s="17">
        <v>44.053086249941494</v>
      </c>
    </row>
    <row r="23" spans="4:12" ht="16.5" customHeight="1">
      <c r="D23" s="27"/>
      <c r="E23" s="43" t="s">
        <v>157</v>
      </c>
      <c r="F23" s="16">
        <v>0.02</v>
      </c>
      <c r="G23" s="17"/>
      <c r="H23" s="17"/>
      <c r="I23" s="17">
        <v>31.212000000000003</v>
      </c>
      <c r="J23" s="17">
        <v>31.836240000000004</v>
      </c>
      <c r="K23" s="17">
        <v>32.47296480000001</v>
      </c>
      <c r="L23" s="17">
        <v>52</v>
      </c>
    </row>
    <row r="24" spans="4:12" ht="16.5" customHeight="1">
      <c r="D24" s="27"/>
      <c r="E24" s="43" t="s">
        <v>148</v>
      </c>
      <c r="F24" s="16">
        <v>0.01</v>
      </c>
      <c r="G24" s="7"/>
      <c r="H24" s="17"/>
      <c r="I24" s="17">
        <v>20.402</v>
      </c>
      <c r="J24" s="17">
        <v>20.60602</v>
      </c>
      <c r="K24" s="17">
        <v>20.8120802</v>
      </c>
      <c r="L24" s="17">
        <v>21.020201002</v>
      </c>
    </row>
    <row r="25" spans="4:12" ht="16.5" customHeight="1">
      <c r="D25" s="27"/>
      <c r="E25" s="43" t="s">
        <v>149</v>
      </c>
      <c r="F25" s="16">
        <v>0</v>
      </c>
      <c r="G25" s="7"/>
      <c r="H25" s="7"/>
      <c r="I25" s="7"/>
      <c r="J25" s="7">
        <v>0</v>
      </c>
      <c r="K25" s="7">
        <v>0</v>
      </c>
      <c r="L25" s="7">
        <v>0</v>
      </c>
    </row>
    <row r="26" spans="4:12" s="21" customFormat="1" ht="16.5" customHeight="1">
      <c r="D26" s="87" t="s">
        <v>150</v>
      </c>
      <c r="E26" s="88"/>
      <c r="F26" s="28"/>
      <c r="G26" s="29"/>
      <c r="H26" s="29"/>
      <c r="I26" s="29">
        <v>630.9551260000001</v>
      </c>
      <c r="J26" s="29">
        <v>450.88153364500005</v>
      </c>
      <c r="K26" s="29">
        <v>457.94042433030006</v>
      </c>
      <c r="L26" s="29">
        <v>505.01187198794156</v>
      </c>
    </row>
    <row r="27" spans="4:12" ht="16.5" customHeight="1">
      <c r="D27" s="89"/>
      <c r="E27" s="90"/>
      <c r="F27" s="22"/>
      <c r="G27" s="23"/>
      <c r="H27" s="23"/>
      <c r="I27" s="23"/>
      <c r="J27" s="23"/>
      <c r="K27" s="23"/>
      <c r="L27" s="23"/>
    </row>
    <row r="28" spans="4:12" s="21" customFormat="1" ht="16.5" customHeight="1">
      <c r="D28" s="91" t="s">
        <v>151</v>
      </c>
      <c r="E28" s="91"/>
      <c r="F28" s="30"/>
      <c r="G28" s="31"/>
      <c r="H28" s="31"/>
      <c r="I28" s="31">
        <v>-120.90512600000005</v>
      </c>
      <c r="J28" s="31">
        <v>64.26896635499992</v>
      </c>
      <c r="K28" s="31">
        <v>62.36158066969995</v>
      </c>
      <c r="L28" s="31">
        <v>20.49315306205841</v>
      </c>
    </row>
    <row r="29" spans="4:12" s="34" customFormat="1" ht="16.5" customHeight="1">
      <c r="D29" s="92"/>
      <c r="E29" s="92"/>
      <c r="F29" s="32"/>
      <c r="G29" s="33"/>
      <c r="H29" s="33"/>
      <c r="I29" s="33"/>
      <c r="J29" s="33"/>
      <c r="K29" s="33"/>
      <c r="L29" s="33"/>
    </row>
    <row r="30" spans="4:12" s="21" customFormat="1" ht="16.5" customHeight="1">
      <c r="D30" s="58"/>
      <c r="E30" s="35" t="s">
        <v>152</v>
      </c>
      <c r="F30" s="36">
        <v>0.005</v>
      </c>
      <c r="G30" s="37"/>
      <c r="H30" s="37"/>
      <c r="I30" s="37">
        <v>240.14089404999982</v>
      </c>
      <c r="J30" s="37">
        <v>295.9702199219997</v>
      </c>
      <c r="K30" s="37">
        <v>350.4574145908546</v>
      </c>
      <c r="L30" s="37">
        <v>369.6288817665585</v>
      </c>
    </row>
    <row r="31" spans="4:12" s="21" customFormat="1" ht="16.5" customHeight="1">
      <c r="D31" s="59"/>
      <c r="E31" s="35" t="s">
        <v>153</v>
      </c>
      <c r="F31" s="36">
        <v>0.02</v>
      </c>
      <c r="G31" s="37"/>
      <c r="H31" s="37"/>
      <c r="I31" s="37">
        <v>60.16985294999999</v>
      </c>
      <c r="J31" s="37">
        <v>71.01359496224998</v>
      </c>
      <c r="K31" s="37">
        <v>81.78810396194997</v>
      </c>
      <c r="L31" s="37">
        <v>86.49783900049773</v>
      </c>
    </row>
    <row r="32" spans="4:12" s="21" customFormat="1" ht="16.5" customHeight="1">
      <c r="D32" s="83" t="s">
        <v>154</v>
      </c>
      <c r="E32" s="84"/>
      <c r="F32" s="36"/>
      <c r="G32" s="37"/>
      <c r="H32" s="37"/>
      <c r="I32" s="37">
        <v>300.3107469999998</v>
      </c>
      <c r="J32" s="37">
        <v>366.9838148842497</v>
      </c>
      <c r="K32" s="37">
        <v>432.2455185528046</v>
      </c>
      <c r="L32" s="37">
        <v>456.1267207670562</v>
      </c>
    </row>
    <row r="40" spans="11:12" ht="13.5">
      <c r="K40" s="44"/>
      <c r="L40" s="44"/>
    </row>
    <row r="44" spans="5:6" ht="13.5">
      <c r="E44" s="46"/>
      <c r="F44" s="39"/>
    </row>
    <row r="45" spans="5:6" ht="13.5">
      <c r="E45" s="46"/>
      <c r="F45" s="39"/>
    </row>
    <row r="46" spans="5:6" ht="13.5">
      <c r="E46" s="46"/>
      <c r="F46" s="39"/>
    </row>
    <row r="47" spans="5:8" ht="13.5">
      <c r="E47" s="46"/>
      <c r="F47" s="39"/>
      <c r="H47" s="38"/>
    </row>
    <row r="48" spans="5:6" ht="13.5">
      <c r="E48" s="46"/>
      <c r="F48" s="39"/>
    </row>
    <row r="49" spans="5:6" ht="13.5">
      <c r="E49" s="46"/>
      <c r="F49" s="39"/>
    </row>
  </sheetData>
  <mergeCells count="23">
    <mergeCell ref="J12:J13"/>
    <mergeCell ref="K12:K13"/>
    <mergeCell ref="L12:L13"/>
    <mergeCell ref="F12:F13"/>
    <mergeCell ref="G12:G13"/>
    <mergeCell ref="H12:H13"/>
    <mergeCell ref="I12:I13"/>
    <mergeCell ref="D32:E32"/>
    <mergeCell ref="D17:E17"/>
    <mergeCell ref="D26:E26"/>
    <mergeCell ref="D27:E27"/>
    <mergeCell ref="D28:E28"/>
    <mergeCell ref="D29:E29"/>
    <mergeCell ref="D18:E18"/>
    <mergeCell ref="D30:D31"/>
    <mergeCell ref="D9:E9"/>
    <mergeCell ref="D10:E10"/>
    <mergeCell ref="D11:E11"/>
    <mergeCell ref="D12:E13"/>
    <mergeCell ref="D6:E6"/>
    <mergeCell ref="D7:E7"/>
    <mergeCell ref="A1:P3"/>
    <mergeCell ref="D8:E8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showGridLines="0" zoomScale="85" zoomScaleNormal="85" workbookViewId="0" topLeftCell="A1">
      <selection activeCell="B2" sqref="B2"/>
    </sheetView>
  </sheetViews>
  <sheetFormatPr defaultColWidth="9.00390625" defaultRowHeight="13.5"/>
  <cols>
    <col min="1" max="1" width="7.625" style="0" customWidth="1"/>
    <col min="2" max="2" width="17.125" style="0" bestFit="1" customWidth="1"/>
    <col min="3" max="44" width="7.625" style="0" customWidth="1"/>
  </cols>
  <sheetData>
    <row r="1" spans="1:14" ht="13.5">
      <c r="A1" s="96"/>
      <c r="B1" s="96"/>
      <c r="C1" s="93" t="s">
        <v>212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3.5">
      <c r="A2" s="46"/>
      <c r="B2" s="4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3.5">
      <c r="A3" s="46"/>
      <c r="B3" s="46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7" ht="14.25">
      <c r="A4" s="97"/>
      <c r="B4" s="97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2" t="s">
        <v>0</v>
      </c>
      <c r="P4" s="2"/>
      <c r="Q4" s="2"/>
    </row>
    <row r="5" spans="1:34" ht="16.5" customHeight="1">
      <c r="A5" s="55"/>
      <c r="B5" s="55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</row>
    <row r="6" spans="1:34" ht="16.5" customHeight="1">
      <c r="A6" s="60" t="s">
        <v>32</v>
      </c>
      <c r="B6" s="60"/>
      <c r="C6" s="6" t="s">
        <v>211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49</v>
      </c>
      <c r="U6" s="6" t="s">
        <v>50</v>
      </c>
      <c r="V6" s="6" t="s">
        <v>51</v>
      </c>
      <c r="W6" s="6" t="s">
        <v>52</v>
      </c>
      <c r="X6" s="6" t="s">
        <v>53</v>
      </c>
      <c r="Y6" s="6" t="s">
        <v>54</v>
      </c>
      <c r="Z6" s="6" t="s">
        <v>55</v>
      </c>
      <c r="AA6" s="6" t="s">
        <v>56</v>
      </c>
      <c r="AB6" s="6" t="s">
        <v>57</v>
      </c>
      <c r="AC6" s="6" t="s">
        <v>58</v>
      </c>
      <c r="AD6" s="6" t="s">
        <v>59</v>
      </c>
      <c r="AE6" s="6" t="s">
        <v>60</v>
      </c>
      <c r="AF6" s="6" t="s">
        <v>61</v>
      </c>
      <c r="AG6" s="6" t="s">
        <v>62</v>
      </c>
      <c r="AH6" s="6" t="s">
        <v>63</v>
      </c>
    </row>
    <row r="7" spans="1:34" ht="16.5" customHeight="1">
      <c r="A7" s="60" t="s">
        <v>64</v>
      </c>
      <c r="B7" s="60"/>
      <c r="C7" s="7"/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</row>
    <row r="8" spans="1:34" ht="16.5" customHeight="1">
      <c r="A8" s="60" t="s">
        <v>106</v>
      </c>
      <c r="B8" s="60"/>
      <c r="C8" s="7"/>
      <c r="D8" s="6" t="s">
        <v>107</v>
      </c>
      <c r="E8" s="6" t="s">
        <v>65</v>
      </c>
      <c r="F8" s="6" t="s">
        <v>66</v>
      </c>
      <c r="G8" s="6" t="s">
        <v>67</v>
      </c>
      <c r="H8" s="6" t="s">
        <v>68</v>
      </c>
      <c r="I8" s="6" t="s">
        <v>69</v>
      </c>
      <c r="J8" s="6" t="s">
        <v>70</v>
      </c>
      <c r="K8" s="6" t="s">
        <v>71</v>
      </c>
      <c r="L8" s="6" t="s">
        <v>72</v>
      </c>
      <c r="M8" s="6" t="s">
        <v>73</v>
      </c>
      <c r="N8" s="6" t="s">
        <v>74</v>
      </c>
      <c r="O8" s="6" t="s">
        <v>75</v>
      </c>
      <c r="P8" s="6" t="s">
        <v>76</v>
      </c>
      <c r="Q8" s="6" t="s">
        <v>77</v>
      </c>
      <c r="R8" s="6" t="s">
        <v>78</v>
      </c>
      <c r="S8" s="6" t="s">
        <v>79</v>
      </c>
      <c r="T8" s="6" t="s">
        <v>80</v>
      </c>
      <c r="U8" s="6" t="s">
        <v>81</v>
      </c>
      <c r="V8" s="6" t="s">
        <v>82</v>
      </c>
      <c r="W8" s="6" t="s">
        <v>83</v>
      </c>
      <c r="X8" s="6" t="s">
        <v>84</v>
      </c>
      <c r="Y8" s="6" t="s">
        <v>85</v>
      </c>
      <c r="Z8" s="6" t="s">
        <v>86</v>
      </c>
      <c r="AA8" s="6" t="s">
        <v>87</v>
      </c>
      <c r="AB8" s="6" t="s">
        <v>88</v>
      </c>
      <c r="AC8" s="6" t="s">
        <v>89</v>
      </c>
      <c r="AD8" s="6" t="s">
        <v>90</v>
      </c>
      <c r="AE8" s="6" t="s">
        <v>91</v>
      </c>
      <c r="AF8" s="6" t="s">
        <v>92</v>
      </c>
      <c r="AG8" s="6" t="s">
        <v>93</v>
      </c>
      <c r="AH8" s="6" t="s">
        <v>94</v>
      </c>
    </row>
    <row r="9" spans="1:34" ht="16.5" customHeight="1">
      <c r="A9" s="60" t="s">
        <v>108</v>
      </c>
      <c r="B9" s="60"/>
      <c r="C9" s="7"/>
      <c r="D9" s="6" t="s">
        <v>109</v>
      </c>
      <c r="E9" s="6" t="s">
        <v>110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6" t="s">
        <v>116</v>
      </c>
      <c r="L9" s="6" t="s">
        <v>117</v>
      </c>
      <c r="M9" s="6" t="s">
        <v>118</v>
      </c>
      <c r="N9" s="6" t="s">
        <v>119</v>
      </c>
      <c r="O9" s="6" t="s">
        <v>120</v>
      </c>
      <c r="P9" s="6" t="s">
        <v>121</v>
      </c>
      <c r="Q9" s="6" t="s">
        <v>122</v>
      </c>
      <c r="R9" s="6" t="s">
        <v>123</v>
      </c>
      <c r="S9" s="6" t="s">
        <v>124</v>
      </c>
      <c r="T9" s="6" t="s">
        <v>125</v>
      </c>
      <c r="U9" s="6" t="s">
        <v>126</v>
      </c>
      <c r="V9" s="6" t="s">
        <v>127</v>
      </c>
      <c r="W9" s="6" t="s">
        <v>128</v>
      </c>
      <c r="X9" s="6" t="s">
        <v>129</v>
      </c>
      <c r="Y9" s="6" t="s">
        <v>130</v>
      </c>
      <c r="Z9" s="6" t="s">
        <v>131</v>
      </c>
      <c r="AA9" s="6" t="s">
        <v>132</v>
      </c>
      <c r="AB9" s="6" t="s">
        <v>133</v>
      </c>
      <c r="AC9" s="6" t="s">
        <v>134</v>
      </c>
      <c r="AD9" s="6" t="s">
        <v>135</v>
      </c>
      <c r="AE9" s="6" t="s">
        <v>107</v>
      </c>
      <c r="AF9" s="6" t="s">
        <v>65</v>
      </c>
      <c r="AG9" s="6" t="s">
        <v>66</v>
      </c>
      <c r="AH9" s="6" t="s">
        <v>67</v>
      </c>
    </row>
    <row r="10" spans="1:34" ht="16.5" customHeight="1">
      <c r="A10" s="56" t="s">
        <v>136</v>
      </c>
      <c r="B10" s="61"/>
      <c r="C10" s="8"/>
      <c r="D10" s="6" t="s">
        <v>137</v>
      </c>
      <c r="E10" s="6" t="s">
        <v>138</v>
      </c>
      <c r="F10" s="6" t="s">
        <v>109</v>
      </c>
      <c r="G10" s="6" t="s">
        <v>110</v>
      </c>
      <c r="H10" s="6" t="s">
        <v>111</v>
      </c>
      <c r="I10" s="6" t="s">
        <v>112</v>
      </c>
      <c r="J10" s="6" t="s">
        <v>113</v>
      </c>
      <c r="K10" s="6" t="s">
        <v>114</v>
      </c>
      <c r="L10" s="6" t="s">
        <v>115</v>
      </c>
      <c r="M10" s="6" t="s">
        <v>116</v>
      </c>
      <c r="N10" s="6" t="s">
        <v>117</v>
      </c>
      <c r="O10" s="6" t="s">
        <v>118</v>
      </c>
      <c r="P10" s="6" t="s">
        <v>119</v>
      </c>
      <c r="Q10" s="6" t="s">
        <v>120</v>
      </c>
      <c r="R10" s="6" t="s">
        <v>121</v>
      </c>
      <c r="S10" s="6" t="s">
        <v>122</v>
      </c>
      <c r="T10" s="6" t="s">
        <v>123</v>
      </c>
      <c r="U10" s="6" t="s">
        <v>124</v>
      </c>
      <c r="V10" s="6" t="s">
        <v>125</v>
      </c>
      <c r="W10" s="6" t="s">
        <v>126</v>
      </c>
      <c r="X10" s="6" t="s">
        <v>127</v>
      </c>
      <c r="Y10" s="6" t="s">
        <v>128</v>
      </c>
      <c r="Z10" s="6" t="s">
        <v>129</v>
      </c>
      <c r="AA10" s="6" t="s">
        <v>130</v>
      </c>
      <c r="AB10" s="6" t="s">
        <v>131</v>
      </c>
      <c r="AC10" s="6" t="s">
        <v>132</v>
      </c>
      <c r="AD10" s="6" t="s">
        <v>133</v>
      </c>
      <c r="AE10" s="6" t="s">
        <v>134</v>
      </c>
      <c r="AF10" s="6" t="s">
        <v>135</v>
      </c>
      <c r="AG10" s="6" t="s">
        <v>107</v>
      </c>
      <c r="AH10" s="6" t="s">
        <v>65</v>
      </c>
    </row>
    <row r="11" spans="1:34" ht="16.5" customHeight="1">
      <c r="A11" s="60" t="s">
        <v>158</v>
      </c>
      <c r="B11" s="60"/>
      <c r="C11" s="79"/>
      <c r="D11" s="81"/>
      <c r="E11" s="77"/>
      <c r="F11" s="77" t="s">
        <v>140</v>
      </c>
      <c r="G11" s="77"/>
      <c r="H11" s="77"/>
      <c r="I11" s="77"/>
      <c r="J11" s="77"/>
      <c r="K11" s="77" t="s">
        <v>141</v>
      </c>
      <c r="L11" s="77"/>
      <c r="M11" s="77"/>
      <c r="N11" s="77" t="s">
        <v>140</v>
      </c>
      <c r="O11" s="77"/>
      <c r="P11" s="77"/>
      <c r="Q11" s="77"/>
      <c r="R11" s="104"/>
      <c r="S11" s="104"/>
      <c r="T11" s="104"/>
      <c r="U11" s="77" t="s">
        <v>191</v>
      </c>
      <c r="V11" s="77" t="s">
        <v>140</v>
      </c>
      <c r="W11" s="77" t="s">
        <v>192</v>
      </c>
      <c r="X11" s="77" t="s">
        <v>190</v>
      </c>
      <c r="Y11" s="104"/>
      <c r="Z11" s="77" t="s">
        <v>189</v>
      </c>
      <c r="AA11" s="104"/>
      <c r="AB11" s="104"/>
      <c r="AC11" s="104"/>
      <c r="AD11" s="77" t="s">
        <v>210</v>
      </c>
      <c r="AE11" s="104"/>
      <c r="AF11" s="100"/>
      <c r="AG11" s="104"/>
      <c r="AH11" s="102" t="s">
        <v>193</v>
      </c>
    </row>
    <row r="12" spans="1:34" ht="16.5" customHeight="1">
      <c r="A12" s="60"/>
      <c r="B12" s="60"/>
      <c r="C12" s="80"/>
      <c r="D12" s="8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05"/>
      <c r="S12" s="105"/>
      <c r="T12" s="105"/>
      <c r="U12" s="78"/>
      <c r="V12" s="78"/>
      <c r="W12" s="78"/>
      <c r="X12" s="78"/>
      <c r="Y12" s="105"/>
      <c r="Z12" s="78"/>
      <c r="AA12" s="105"/>
      <c r="AB12" s="105"/>
      <c r="AC12" s="105"/>
      <c r="AD12" s="78"/>
      <c r="AE12" s="105"/>
      <c r="AF12" s="101"/>
      <c r="AG12" s="105"/>
      <c r="AH12" s="103"/>
    </row>
    <row r="13" spans="1:34" s="12" customFormat="1" ht="16.5" customHeight="1">
      <c r="A13" s="10"/>
      <c r="B13" s="11"/>
      <c r="C13" s="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U13" s="1"/>
      <c r="W13" s="1"/>
      <c r="X13" s="1"/>
      <c r="Y13" s="13"/>
      <c r="Z13" s="1"/>
      <c r="AA13" s="13"/>
      <c r="AF13" s="1"/>
      <c r="AH13" s="1"/>
    </row>
    <row r="14" spans="1:34" ht="16.5" customHeight="1">
      <c r="A14" s="14"/>
      <c r="B14" s="43" t="s">
        <v>143</v>
      </c>
      <c r="C14" s="16">
        <v>0.01</v>
      </c>
      <c r="D14" s="40">
        <v>500</v>
      </c>
      <c r="E14" s="17">
        <v>510.05</v>
      </c>
      <c r="F14" s="17">
        <v>520.302005</v>
      </c>
      <c r="G14" s="17">
        <v>530.7600753004999</v>
      </c>
      <c r="H14" s="17">
        <v>541.42835281404</v>
      </c>
      <c r="I14" s="17">
        <v>568.7163417958676</v>
      </c>
      <c r="J14" s="17">
        <v>597.3796454223793</v>
      </c>
      <c r="K14" s="17">
        <v>627.4875795516673</v>
      </c>
      <c r="L14" s="17">
        <v>659.1129535610713</v>
      </c>
      <c r="M14" s="17">
        <v>692.3322464205494</v>
      </c>
      <c r="N14" s="17">
        <v>699.2555688847549</v>
      </c>
      <c r="O14" s="17">
        <v>706.2481245736025</v>
      </c>
      <c r="P14" s="17">
        <v>713.3106058193385</v>
      </c>
      <c r="Q14" s="17">
        <v>720.443711877532</v>
      </c>
      <c r="R14" s="17">
        <v>727.6481489963073</v>
      </c>
      <c r="S14" s="17">
        <v>734.9246304862704</v>
      </c>
      <c r="T14" s="17">
        <v>742.2738767911331</v>
      </c>
      <c r="U14" s="17">
        <v>749.6966155590445</v>
      </c>
      <c r="V14" s="17">
        <v>757.193581714635</v>
      </c>
      <c r="W14" s="17">
        <v>764.7655175317814</v>
      </c>
      <c r="X14" s="17">
        <v>733.7925140717442</v>
      </c>
      <c r="Y14" s="17">
        <v>704.0739172518386</v>
      </c>
      <c r="Z14" s="17">
        <v>675.5589236031391</v>
      </c>
      <c r="AA14" s="17">
        <v>648.1987871972119</v>
      </c>
      <c r="AB14" s="17">
        <v>621.9467363157248</v>
      </c>
      <c r="AC14" s="17">
        <v>603.0395555317268</v>
      </c>
      <c r="AD14" s="17">
        <v>584.7071530435622</v>
      </c>
      <c r="AE14" s="17">
        <v>566.932055591038</v>
      </c>
      <c r="AF14" s="17">
        <v>549.6973211010704</v>
      </c>
      <c r="AG14" s="17">
        <v>532.9865225395979</v>
      </c>
      <c r="AH14" s="17">
        <v>516.7837322543942</v>
      </c>
    </row>
    <row r="15" spans="1:34" ht="16.5" customHeight="1">
      <c r="A15" s="18"/>
      <c r="B15" s="43" t="s">
        <v>144</v>
      </c>
      <c r="C15" s="16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40">
        <v>2000</v>
      </c>
    </row>
    <row r="16" spans="1:34" s="21" customFormat="1" ht="16.5" customHeight="1">
      <c r="A16" s="85" t="s">
        <v>145</v>
      </c>
      <c r="B16" s="86"/>
      <c r="C16" s="19"/>
      <c r="D16" s="20">
        <v>500</v>
      </c>
      <c r="E16" s="20">
        <v>510.05</v>
      </c>
      <c r="F16" s="20">
        <v>520.302005</v>
      </c>
      <c r="G16" s="20">
        <v>530.7600753004999</v>
      </c>
      <c r="H16" s="20">
        <v>541.42835281404</v>
      </c>
      <c r="I16" s="20">
        <v>568.7163417958676</v>
      </c>
      <c r="J16" s="20">
        <v>597.3796454223793</v>
      </c>
      <c r="K16" s="20">
        <v>627.4875795516673</v>
      </c>
      <c r="L16" s="20">
        <v>659.1129535610713</v>
      </c>
      <c r="M16" s="20">
        <v>692.3322464205494</v>
      </c>
      <c r="N16" s="20">
        <v>699.2555688847549</v>
      </c>
      <c r="O16" s="20">
        <v>706.2481245736025</v>
      </c>
      <c r="P16" s="20">
        <v>713.3106058193385</v>
      </c>
      <c r="Q16" s="20">
        <v>720.443711877532</v>
      </c>
      <c r="R16" s="20">
        <v>727.6481489963073</v>
      </c>
      <c r="S16" s="20">
        <v>734.9246304862704</v>
      </c>
      <c r="T16" s="20">
        <v>742.2738767911331</v>
      </c>
      <c r="U16" s="20">
        <v>749.6966155590445</v>
      </c>
      <c r="V16" s="20">
        <v>757.193581714635</v>
      </c>
      <c r="W16" s="20">
        <v>764.7655175317814</v>
      </c>
      <c r="X16" s="20">
        <v>733.7925140717442</v>
      </c>
      <c r="Y16" s="20">
        <v>704.0739172518386</v>
      </c>
      <c r="Z16" s="20">
        <v>675.5589236031391</v>
      </c>
      <c r="AA16" s="20">
        <v>648.1987871972119</v>
      </c>
      <c r="AB16" s="20">
        <v>621.9467363157248</v>
      </c>
      <c r="AC16" s="20">
        <v>603.0395555317268</v>
      </c>
      <c r="AD16" s="20">
        <v>584.7071530435622</v>
      </c>
      <c r="AE16" s="20">
        <v>566.932055591038</v>
      </c>
      <c r="AF16" s="20">
        <v>549.6973211010704</v>
      </c>
      <c r="AG16" s="20">
        <v>532.9865225395979</v>
      </c>
      <c r="AH16" s="20">
        <v>2516.783732254394</v>
      </c>
    </row>
    <row r="17" spans="1:34" ht="16.5" customHeight="1">
      <c r="A17" s="56"/>
      <c r="B17" s="57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51"/>
      <c r="AH17" s="25"/>
    </row>
    <row r="18" spans="1:34" ht="16.5" customHeight="1">
      <c r="A18" s="26"/>
      <c r="B18" s="43" t="s">
        <v>146</v>
      </c>
      <c r="C18" s="16">
        <v>0.02</v>
      </c>
      <c r="D18" s="17">
        <v>230</v>
      </c>
      <c r="E18" s="17">
        <v>234.6</v>
      </c>
      <c r="F18" s="17">
        <v>239.292</v>
      </c>
      <c r="G18" s="17">
        <v>244.07784</v>
      </c>
      <c r="H18" s="17">
        <v>248.9593968</v>
      </c>
      <c r="I18" s="17">
        <v>253.93858473600002</v>
      </c>
      <c r="J18" s="17">
        <v>259.01735643072004</v>
      </c>
      <c r="K18" s="17">
        <v>264.19770355933446</v>
      </c>
      <c r="L18" s="17">
        <v>269.48165763052117</v>
      </c>
      <c r="M18" s="17">
        <v>274.8712907831316</v>
      </c>
      <c r="N18" s="17">
        <v>280.3687165987942</v>
      </c>
      <c r="O18" s="17">
        <v>285.9760909307701</v>
      </c>
      <c r="P18" s="17">
        <v>291.69561274938553</v>
      </c>
      <c r="Q18" s="17">
        <v>297.5295250043732</v>
      </c>
      <c r="R18" s="17">
        <v>303.4801155044607</v>
      </c>
      <c r="S18" s="17">
        <v>309.5497178145499</v>
      </c>
      <c r="T18" s="17">
        <v>315.74071217084094</v>
      </c>
      <c r="U18" s="17">
        <v>322.05552641425777</v>
      </c>
      <c r="V18" s="17">
        <v>328.4966369425429</v>
      </c>
      <c r="W18" s="17">
        <v>335.0665696813938</v>
      </c>
      <c r="X18" s="17">
        <v>341.76790107502165</v>
      </c>
      <c r="Y18" s="17">
        <v>250</v>
      </c>
      <c r="Z18" s="17">
        <v>255</v>
      </c>
      <c r="AA18" s="17">
        <v>200</v>
      </c>
      <c r="AB18" s="17">
        <v>204</v>
      </c>
      <c r="AC18" s="17">
        <v>208.08</v>
      </c>
      <c r="AD18" s="17">
        <v>212.2416</v>
      </c>
      <c r="AE18" s="17">
        <v>216.486432</v>
      </c>
      <c r="AF18" s="17">
        <v>220.81616064000002</v>
      </c>
      <c r="AG18" s="17">
        <v>225.23248385280002</v>
      </c>
      <c r="AH18" s="17">
        <v>229.737133529856</v>
      </c>
    </row>
    <row r="19" spans="1:34" ht="16.5" customHeight="1">
      <c r="A19" s="27"/>
      <c r="B19" s="43" t="s">
        <v>147</v>
      </c>
      <c r="C19" s="16">
        <v>0</v>
      </c>
      <c r="D19" s="7">
        <v>80</v>
      </c>
      <c r="E19" s="17">
        <v>80</v>
      </c>
      <c r="F19" s="17">
        <v>80</v>
      </c>
      <c r="G19" s="17">
        <v>80</v>
      </c>
      <c r="H19" s="17">
        <v>80</v>
      </c>
      <c r="I19" s="17">
        <v>80</v>
      </c>
      <c r="J19" s="17">
        <v>80</v>
      </c>
      <c r="K19" s="17">
        <v>80</v>
      </c>
      <c r="L19" s="17">
        <v>105</v>
      </c>
      <c r="M19" s="17">
        <v>105</v>
      </c>
      <c r="N19" s="17">
        <v>105</v>
      </c>
      <c r="O19" s="17">
        <v>105</v>
      </c>
      <c r="P19" s="17">
        <v>105</v>
      </c>
      <c r="Q19" s="17">
        <v>105</v>
      </c>
      <c r="R19" s="17">
        <v>105</v>
      </c>
      <c r="S19" s="17">
        <v>105</v>
      </c>
      <c r="T19" s="17">
        <v>105</v>
      </c>
      <c r="U19" s="17">
        <v>105</v>
      </c>
      <c r="V19" s="17">
        <v>105</v>
      </c>
      <c r="W19" s="17">
        <v>105</v>
      </c>
      <c r="X19" s="17">
        <v>105</v>
      </c>
      <c r="Y19" s="17">
        <v>105</v>
      </c>
      <c r="Z19" s="17">
        <v>105</v>
      </c>
      <c r="AA19" s="17">
        <v>105</v>
      </c>
      <c r="AB19" s="17">
        <v>105</v>
      </c>
      <c r="AC19" s="17">
        <v>105</v>
      </c>
      <c r="AD19" s="17">
        <v>105</v>
      </c>
      <c r="AE19" s="17">
        <v>105</v>
      </c>
      <c r="AF19" s="17">
        <v>105</v>
      </c>
      <c r="AG19" s="17">
        <v>0</v>
      </c>
      <c r="AH19" s="17">
        <v>0</v>
      </c>
    </row>
    <row r="20" spans="1:34" ht="16.5" customHeight="1">
      <c r="A20" s="27"/>
      <c r="B20" s="43" t="s">
        <v>155</v>
      </c>
      <c r="C20" s="16">
        <v>0</v>
      </c>
      <c r="D20" s="17">
        <v>20</v>
      </c>
      <c r="E20" s="17">
        <v>20</v>
      </c>
      <c r="F20" s="17">
        <v>20</v>
      </c>
      <c r="G20" s="17">
        <v>33</v>
      </c>
      <c r="H20" s="17">
        <v>33</v>
      </c>
      <c r="I20" s="17">
        <v>54</v>
      </c>
      <c r="J20" s="17">
        <v>54</v>
      </c>
      <c r="K20" s="17">
        <v>62</v>
      </c>
      <c r="L20" s="17">
        <v>62</v>
      </c>
      <c r="M20" s="17">
        <v>62</v>
      </c>
      <c r="N20" s="17">
        <v>62</v>
      </c>
      <c r="O20" s="17">
        <v>77</v>
      </c>
      <c r="P20" s="17">
        <v>77</v>
      </c>
      <c r="Q20" s="17">
        <v>92</v>
      </c>
      <c r="R20" s="17">
        <v>97</v>
      </c>
      <c r="S20" s="17">
        <v>97</v>
      </c>
      <c r="T20" s="17">
        <v>102</v>
      </c>
      <c r="U20" s="17">
        <v>176</v>
      </c>
      <c r="V20" s="17">
        <v>176</v>
      </c>
      <c r="W20" s="17">
        <v>250</v>
      </c>
      <c r="X20" s="17">
        <v>250</v>
      </c>
      <c r="Y20" s="17">
        <v>125</v>
      </c>
      <c r="Z20" s="17">
        <v>125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</row>
    <row r="21" spans="1:34" ht="16.5" customHeight="1">
      <c r="A21" s="27"/>
      <c r="B21" s="43" t="s">
        <v>156</v>
      </c>
      <c r="C21" s="16">
        <v>0</v>
      </c>
      <c r="D21" s="17">
        <v>37.49</v>
      </c>
      <c r="E21" s="17">
        <v>39.1463375</v>
      </c>
      <c r="F21" s="17">
        <v>40.8541134326</v>
      </c>
      <c r="G21" s="17">
        <v>42.61472644587714</v>
      </c>
      <c r="H21" s="17">
        <v>44.42961063192011</v>
      </c>
      <c r="I21" s="17">
        <v>47.67549093274757</v>
      </c>
      <c r="J21" s="17">
        <v>51.13569764815568</v>
      </c>
      <c r="K21" s="17">
        <v>54.823589825429174</v>
      </c>
      <c r="L21" s="17">
        <v>58.753328680433896</v>
      </c>
      <c r="M21" s="17">
        <v>62.939924522092134</v>
      </c>
      <c r="N21" s="17">
        <v>64.8070061242391</v>
      </c>
      <c r="O21" s="17">
        <v>64.62170339848463</v>
      </c>
      <c r="P21" s="17">
        <v>65.26792043246948</v>
      </c>
      <c r="Q21" s="17">
        <v>65.92059963679418</v>
      </c>
      <c r="R21" s="17">
        <v>66.57980563316212</v>
      </c>
      <c r="S21" s="17">
        <v>67.24560368949375</v>
      </c>
      <c r="T21" s="17">
        <v>67.91805972638868</v>
      </c>
      <c r="U21" s="17">
        <v>68.59724032365257</v>
      </c>
      <c r="V21" s="17">
        <v>69.2832127268891</v>
      </c>
      <c r="W21" s="17">
        <v>69.97604485415799</v>
      </c>
      <c r="X21" s="17">
        <v>67.14201503756459</v>
      </c>
      <c r="Y21" s="17">
        <v>64.42276342854323</v>
      </c>
      <c r="Z21" s="17">
        <v>61.81364150968722</v>
      </c>
      <c r="AA21" s="17">
        <v>59.31018902854489</v>
      </c>
      <c r="AB21" s="17">
        <v>56.90812637288882</v>
      </c>
      <c r="AC21" s="17">
        <v>55.178119331153006</v>
      </c>
      <c r="AD21" s="17">
        <v>53.50070450348594</v>
      </c>
      <c r="AE21" s="17">
        <v>51.87428308657997</v>
      </c>
      <c r="AF21" s="17">
        <v>50.297304880747944</v>
      </c>
      <c r="AG21" s="17">
        <v>48.768266812373206</v>
      </c>
      <c r="AH21" s="17">
        <v>47.28571150127706</v>
      </c>
    </row>
    <row r="22" spans="1:34" ht="16.5" customHeight="1">
      <c r="A22" s="27"/>
      <c r="B22" s="43" t="s">
        <v>157</v>
      </c>
      <c r="C22" s="16">
        <v>0.02</v>
      </c>
      <c r="D22" s="17">
        <v>30</v>
      </c>
      <c r="E22" s="17">
        <v>30.6</v>
      </c>
      <c r="F22" s="17">
        <v>31.212000000000003</v>
      </c>
      <c r="G22" s="17">
        <v>31.836240000000004</v>
      </c>
      <c r="H22" s="17">
        <v>32.47296480000001</v>
      </c>
      <c r="I22" s="17">
        <v>52</v>
      </c>
      <c r="J22" s="17">
        <v>53.04</v>
      </c>
      <c r="K22" s="17">
        <v>54.1008</v>
      </c>
      <c r="L22" s="17">
        <v>55.182816</v>
      </c>
      <c r="M22" s="17">
        <v>56.28647232</v>
      </c>
      <c r="N22" s="17">
        <v>57.4122017664</v>
      </c>
      <c r="O22" s="17">
        <v>58.560445801728</v>
      </c>
      <c r="P22" s="17">
        <v>59.73165471776256</v>
      </c>
      <c r="Q22" s="17">
        <v>60.92628781211781</v>
      </c>
      <c r="R22" s="17">
        <v>62.14481356836017</v>
      </c>
      <c r="S22" s="17">
        <v>63.38770983972738</v>
      </c>
      <c r="T22" s="17">
        <v>64.65546403652192</v>
      </c>
      <c r="U22" s="17">
        <v>65.94857331725235</v>
      </c>
      <c r="V22" s="17">
        <v>67.2675447835974</v>
      </c>
      <c r="W22" s="17">
        <v>68.61289567926936</v>
      </c>
      <c r="X22" s="17">
        <v>69.98515359285474</v>
      </c>
      <c r="Y22" s="17">
        <v>71.38485666471183</v>
      </c>
      <c r="Z22" s="17">
        <v>72.81255379800606</v>
      </c>
      <c r="AA22" s="17">
        <v>74.26880487396619</v>
      </c>
      <c r="AB22" s="17">
        <v>75.75418097144552</v>
      </c>
      <c r="AC22" s="17">
        <v>77.26926459087443</v>
      </c>
      <c r="AD22" s="17">
        <v>78.81464988269192</v>
      </c>
      <c r="AE22" s="17">
        <v>80.39094288034576</v>
      </c>
      <c r="AF22" s="17">
        <v>81.99876173795268</v>
      </c>
      <c r="AG22" s="17">
        <v>83.63873697271173</v>
      </c>
      <c r="AH22" s="17">
        <v>80</v>
      </c>
    </row>
    <row r="23" spans="1:34" ht="16.5" customHeight="1">
      <c r="A23" s="27"/>
      <c r="B23" s="43" t="s">
        <v>148</v>
      </c>
      <c r="C23" s="16">
        <v>0.01</v>
      </c>
      <c r="D23" s="7">
        <v>20</v>
      </c>
      <c r="E23" s="17">
        <v>20.2</v>
      </c>
      <c r="F23" s="17">
        <v>20.402</v>
      </c>
      <c r="G23" s="17">
        <v>20.60602</v>
      </c>
      <c r="H23" s="17">
        <v>20.8120802</v>
      </c>
      <c r="I23" s="17">
        <v>21.020201002</v>
      </c>
      <c r="J23" s="17">
        <v>21.230403012020002</v>
      </c>
      <c r="K23" s="17">
        <v>21.442707042140203</v>
      </c>
      <c r="L23" s="17">
        <v>21.657134112561604</v>
      </c>
      <c r="M23" s="17">
        <v>21.87370545368722</v>
      </c>
      <c r="N23" s="17">
        <v>22.092442508224092</v>
      </c>
      <c r="O23" s="17">
        <v>22.313366933306334</v>
      </c>
      <c r="P23" s="17">
        <v>22.536500602639396</v>
      </c>
      <c r="Q23" s="17">
        <v>22.76186560866579</v>
      </c>
      <c r="R23" s="17">
        <v>22.98948426475245</v>
      </c>
      <c r="S23" s="17">
        <v>23.219379107399973</v>
      </c>
      <c r="T23" s="17">
        <v>23.451572898473973</v>
      </c>
      <c r="U23" s="17">
        <v>23.686088627458712</v>
      </c>
      <c r="V23" s="17">
        <v>23.9229495137333</v>
      </c>
      <c r="W23" s="17">
        <v>24.162179008870634</v>
      </c>
      <c r="X23" s="17">
        <v>24.40380079895934</v>
      </c>
      <c r="Y23" s="17">
        <v>24.647838806948936</v>
      </c>
      <c r="Z23" s="17">
        <v>24.894317195018427</v>
      </c>
      <c r="AA23" s="17">
        <v>25.14326036696861</v>
      </c>
      <c r="AB23" s="17">
        <v>25.3946929706383</v>
      </c>
      <c r="AC23" s="17">
        <v>25.648639900344683</v>
      </c>
      <c r="AD23" s="17">
        <v>25.90512629934813</v>
      </c>
      <c r="AE23" s="17">
        <v>26.16417756234161</v>
      </c>
      <c r="AF23" s="17">
        <v>26.425819337965027</v>
      </c>
      <c r="AG23" s="17">
        <v>26.690077531344677</v>
      </c>
      <c r="AH23" s="17">
        <v>26.956978306658126</v>
      </c>
    </row>
    <row r="24" spans="1:34" ht="16.5" customHeight="1">
      <c r="A24" s="27"/>
      <c r="B24" s="43" t="s">
        <v>149</v>
      </c>
      <c r="C24" s="16">
        <v>0</v>
      </c>
      <c r="D24" s="7">
        <v>0</v>
      </c>
      <c r="E24" s="7">
        <v>0</v>
      </c>
      <c r="F24" s="7">
        <v>200</v>
      </c>
      <c r="G24" s="7">
        <v>0</v>
      </c>
      <c r="H24" s="7">
        <v>0</v>
      </c>
      <c r="I24" s="7">
        <v>0</v>
      </c>
      <c r="J24" s="7">
        <v>0</v>
      </c>
      <c r="K24" s="7">
        <v>700</v>
      </c>
      <c r="L24" s="7">
        <v>0</v>
      </c>
      <c r="M24" s="7">
        <v>0</v>
      </c>
      <c r="N24" s="7">
        <v>200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70</v>
      </c>
      <c r="V24" s="7">
        <v>200</v>
      </c>
      <c r="W24" s="7">
        <v>70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200</v>
      </c>
      <c r="AE24" s="7">
        <v>0</v>
      </c>
      <c r="AF24" s="7">
        <v>0</v>
      </c>
      <c r="AG24" s="7">
        <v>0</v>
      </c>
      <c r="AH24" s="7">
        <v>0</v>
      </c>
    </row>
    <row r="25" spans="1:34" s="21" customFormat="1" ht="16.5" customHeight="1">
      <c r="A25" s="87" t="s">
        <v>150</v>
      </c>
      <c r="B25" s="88"/>
      <c r="C25" s="28"/>
      <c r="D25" s="29">
        <v>417.49</v>
      </c>
      <c r="E25" s="29">
        <v>424.54633750000005</v>
      </c>
      <c r="F25" s="29">
        <v>631.7601134326001</v>
      </c>
      <c r="G25" s="29">
        <v>452.1348264458772</v>
      </c>
      <c r="H25" s="29">
        <v>459.6740524319202</v>
      </c>
      <c r="I25" s="29">
        <v>508.6342766707476</v>
      </c>
      <c r="J25" s="29">
        <v>518.4234570908957</v>
      </c>
      <c r="K25" s="29">
        <v>1236.5648004269037</v>
      </c>
      <c r="L25" s="29">
        <v>572.0749364235166</v>
      </c>
      <c r="M25" s="29">
        <v>582.971393078911</v>
      </c>
      <c r="N25" s="29">
        <v>791.6803669976574</v>
      </c>
      <c r="O25" s="29">
        <v>613.4716070642891</v>
      </c>
      <c r="P25" s="29">
        <v>621.231688502257</v>
      </c>
      <c r="Q25" s="29">
        <v>644.1382780619509</v>
      </c>
      <c r="R25" s="29">
        <v>657.1942189707355</v>
      </c>
      <c r="S25" s="29">
        <v>665.4024104511709</v>
      </c>
      <c r="T25" s="29">
        <v>678.7658088322255</v>
      </c>
      <c r="U25" s="29">
        <v>831.2874286826215</v>
      </c>
      <c r="V25" s="29">
        <v>969.9703439667627</v>
      </c>
      <c r="W25" s="29">
        <v>922.8176892236918</v>
      </c>
      <c r="X25" s="29">
        <v>858.2988705044003</v>
      </c>
      <c r="Y25" s="29">
        <v>640.455458900204</v>
      </c>
      <c r="Z25" s="29">
        <v>644.5205125027118</v>
      </c>
      <c r="AA25" s="29">
        <v>463.72225426947966</v>
      </c>
      <c r="AB25" s="29">
        <v>467.05700031497264</v>
      </c>
      <c r="AC25" s="29">
        <v>471.1760238223722</v>
      </c>
      <c r="AD25" s="29">
        <v>675.462080685526</v>
      </c>
      <c r="AE25" s="29">
        <v>479.9158355292674</v>
      </c>
      <c r="AF25" s="29">
        <v>484.5380465966657</v>
      </c>
      <c r="AG25" s="29">
        <v>384.3295651692296</v>
      </c>
      <c r="AH25" s="29">
        <v>383.97982333779123</v>
      </c>
    </row>
    <row r="26" spans="1:34" ht="16.5" customHeight="1">
      <c r="A26" s="89"/>
      <c r="B26" s="90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AH26" s="25"/>
    </row>
    <row r="27" spans="1:34" s="21" customFormat="1" ht="16.5" customHeight="1">
      <c r="A27" s="98" t="s">
        <v>151</v>
      </c>
      <c r="B27" s="99"/>
      <c r="C27" s="30"/>
      <c r="D27" s="31">
        <v>82.51</v>
      </c>
      <c r="E27" s="31">
        <v>85.50366249999996</v>
      </c>
      <c r="F27" s="31">
        <v>-111.45810843260006</v>
      </c>
      <c r="G27" s="31">
        <v>78.62524885462273</v>
      </c>
      <c r="H27" s="31">
        <v>81.75430038211977</v>
      </c>
      <c r="I27" s="31">
        <v>60.08206512511998</v>
      </c>
      <c r="J27" s="31">
        <v>78.95618833148365</v>
      </c>
      <c r="K27" s="31">
        <v>-609.0772208752364</v>
      </c>
      <c r="L27" s="31">
        <v>87.03801713755468</v>
      </c>
      <c r="M27" s="31">
        <v>109.3608533416384</v>
      </c>
      <c r="N27" s="31">
        <v>-92.42479811290252</v>
      </c>
      <c r="O27" s="31">
        <v>92.77651750931341</v>
      </c>
      <c r="P27" s="31">
        <v>92.0789173170815</v>
      </c>
      <c r="Q27" s="31">
        <v>76.30543381558107</v>
      </c>
      <c r="R27" s="31">
        <v>70.45393002557182</v>
      </c>
      <c r="S27" s="31">
        <v>69.52222003509951</v>
      </c>
      <c r="T27" s="31">
        <v>63.508067958907645</v>
      </c>
      <c r="U27" s="31">
        <v>-81.59081312357694</v>
      </c>
      <c r="V27" s="31">
        <v>-212.7767622521277</v>
      </c>
      <c r="W27" s="31">
        <v>-158.05217169191042</v>
      </c>
      <c r="X27" s="31">
        <v>-124.50635643265605</v>
      </c>
      <c r="Y27" s="31">
        <v>63.61845835163456</v>
      </c>
      <c r="Z27" s="31">
        <v>31.03841110042731</v>
      </c>
      <c r="AA27" s="31">
        <v>184.47653292773225</v>
      </c>
      <c r="AB27" s="31">
        <v>154.88973600075218</v>
      </c>
      <c r="AC27" s="31">
        <v>131.86353170935462</v>
      </c>
      <c r="AD27" s="31">
        <v>-90.75492764196372</v>
      </c>
      <c r="AE27" s="31">
        <v>87.01622006177058</v>
      </c>
      <c r="AF27" s="31">
        <v>65.15927450440472</v>
      </c>
      <c r="AG27" s="31">
        <v>148.65695737036827</v>
      </c>
      <c r="AH27" s="31">
        <v>2132.803908916603</v>
      </c>
    </row>
    <row r="28" spans="1:34" s="34" customFormat="1" ht="16.5" customHeight="1">
      <c r="A28" s="92"/>
      <c r="B28" s="9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21" customFormat="1" ht="16.5" customHeight="1">
      <c r="A29" s="58"/>
      <c r="B29" s="35" t="s">
        <v>152</v>
      </c>
      <c r="C29" s="36">
        <v>0.005</v>
      </c>
      <c r="D29" s="37">
        <v>271.13349999999997</v>
      </c>
      <c r="E29" s="37">
        <v>345.16728062499993</v>
      </c>
      <c r="F29" s="37">
        <v>252.15372486041485</v>
      </c>
      <c r="G29" s="37">
        <v>320.2459550111462</v>
      </c>
      <c r="H29" s="37">
        <v>391.3383401110037</v>
      </c>
      <c r="I29" s="37">
        <v>444.36478716791066</v>
      </c>
      <c r="J29" s="37">
        <v>513.6993711855113</v>
      </c>
      <c r="K29" s="37">
        <v>-1.4477697025122325</v>
      </c>
      <c r="L29" s="37">
        <v>72.52730601589668</v>
      </c>
      <c r="M29" s="37">
        <v>165.84666788636878</v>
      </c>
      <c r="N29" s="37">
        <v>88.11482282983346</v>
      </c>
      <c r="O29" s="37">
        <v>167.415436826899</v>
      </c>
      <c r="P29" s="37">
        <v>246.51959373055274</v>
      </c>
      <c r="Q29" s="37">
        <v>312.6118104424494</v>
      </c>
      <c r="R29" s="37">
        <v>374.06071001639765</v>
      </c>
      <c r="S29" s="37">
        <v>435.0249005963142</v>
      </c>
      <c r="T29" s="37">
        <v>491.1818828643672</v>
      </c>
      <c r="U29" s="37">
        <v>424.28560112364863</v>
      </c>
      <c r="V29" s="37">
        <v>245.54678121495832</v>
      </c>
      <c r="W29" s="37">
        <v>112.43016918290925</v>
      </c>
      <c r="X29" s="37">
        <v>7.1619170610661484</v>
      </c>
      <c r="Y29" s="37">
        <v>61.273416245260854</v>
      </c>
      <c r="Z29" s="37">
        <v>87.96243276185037</v>
      </c>
      <c r="AA29" s="37">
        <v>245.20729791423202</v>
      </c>
      <c r="AB29" s="37">
        <v>378.08961000444253</v>
      </c>
      <c r="AC29" s="37">
        <v>492.0640600074162</v>
      </c>
      <c r="AD29" s="37">
        <v>417.38269181178407</v>
      </c>
      <c r="AE29" s="37">
        <v>493.4333923233479</v>
      </c>
      <c r="AF29" s="37">
        <v>551.2859426137086</v>
      </c>
      <c r="AG29" s="37">
        <v>680.40078609159</v>
      </c>
      <c r="AH29" s="37">
        <v>2496.686112601161</v>
      </c>
    </row>
    <row r="30" spans="1:34" s="21" customFormat="1" ht="16.5" customHeight="1">
      <c r="A30" s="59"/>
      <c r="B30" s="35" t="s">
        <v>153</v>
      </c>
      <c r="C30" s="36">
        <v>0.02</v>
      </c>
      <c r="D30" s="37">
        <v>63.3765</v>
      </c>
      <c r="E30" s="37">
        <v>77.469579375</v>
      </c>
      <c r="F30" s="37">
        <v>62.30025469760999</v>
      </c>
      <c r="G30" s="37">
        <v>75.3400471197556</v>
      </c>
      <c r="H30" s="37">
        <v>89.10999311946868</v>
      </c>
      <c r="I30" s="37">
        <v>99.90450275062605</v>
      </c>
      <c r="J30" s="37">
        <v>113.74602105536113</v>
      </c>
      <c r="K30" s="37">
        <v>24.659358345182895</v>
      </c>
      <c r="L30" s="37">
        <v>38.208248082719756</v>
      </c>
      <c r="M30" s="37">
        <v>55.37654104561991</v>
      </c>
      <c r="N30" s="37">
        <v>42.62035214959693</v>
      </c>
      <c r="O30" s="37">
        <v>57.389236818985886</v>
      </c>
      <c r="P30" s="37">
        <v>72.34885915292783</v>
      </c>
      <c r="Q30" s="37">
        <v>85.24165140832355</v>
      </c>
      <c r="R30" s="37">
        <v>97.5145739403258</v>
      </c>
      <c r="S30" s="37">
        <v>109.89319842439726</v>
      </c>
      <c r="T30" s="37">
        <v>121.61727258672136</v>
      </c>
      <c r="U30" s="37">
        <v>111.81099606991926</v>
      </c>
      <c r="V30" s="37">
        <v>82.13070165349849</v>
      </c>
      <c r="W30" s="37">
        <v>60.0654899327819</v>
      </c>
      <c r="X30" s="37">
        <v>42.59084626653913</v>
      </c>
      <c r="Y30" s="37">
        <v>52.985431944615094</v>
      </c>
      <c r="Z30" s="37">
        <v>58.700902248571495</v>
      </c>
      <c r="AA30" s="37">
        <v>87.54640023270277</v>
      </c>
      <c r="AB30" s="37">
        <v>112.53078863746964</v>
      </c>
      <c r="AC30" s="37">
        <v>134.56093416662225</v>
      </c>
      <c r="AD30" s="37">
        <v>123.63891370366012</v>
      </c>
      <c r="AE30" s="37">
        <v>139.16412498699893</v>
      </c>
      <c r="AF30" s="37">
        <v>151.72129866239962</v>
      </c>
      <c r="AG30" s="37">
        <v>177.05426824120286</v>
      </c>
      <c r="AH30" s="37">
        <v>500.5159399435174</v>
      </c>
    </row>
    <row r="31" spans="1:34" s="21" customFormat="1" ht="16.5" customHeight="1">
      <c r="A31" s="83" t="s">
        <v>154</v>
      </c>
      <c r="B31" s="84"/>
      <c r="C31" s="36"/>
      <c r="D31" s="37">
        <v>334.51</v>
      </c>
      <c r="E31" s="37">
        <v>422.63685999999996</v>
      </c>
      <c r="F31" s="37">
        <v>314.45397955802486</v>
      </c>
      <c r="G31" s="37">
        <v>395.58600213090176</v>
      </c>
      <c r="H31" s="37">
        <v>480.4483332304724</v>
      </c>
      <c r="I31" s="37">
        <v>544.2692899185367</v>
      </c>
      <c r="J31" s="37">
        <v>627.4453922408724</v>
      </c>
      <c r="K31" s="37">
        <v>23.211588642670662</v>
      </c>
      <c r="L31" s="37">
        <v>110.73555409861643</v>
      </c>
      <c r="M31" s="37">
        <v>221.2232089319887</v>
      </c>
      <c r="N31" s="37">
        <v>130.73517497943038</v>
      </c>
      <c r="O31" s="37">
        <v>224.8046736458849</v>
      </c>
      <c r="P31" s="37">
        <v>318.8684528834806</v>
      </c>
      <c r="Q31" s="37">
        <v>397.85346185077293</v>
      </c>
      <c r="R31" s="37">
        <v>471.57528395672347</v>
      </c>
      <c r="S31" s="37">
        <v>544.9180990207115</v>
      </c>
      <c r="T31" s="37">
        <v>612.7991554510886</v>
      </c>
      <c r="U31" s="37">
        <v>536.0965971935678</v>
      </c>
      <c r="V31" s="37">
        <v>327.6774828684568</v>
      </c>
      <c r="W31" s="37">
        <v>172.49565911569115</v>
      </c>
      <c r="X31" s="37">
        <v>49.75276332760528</v>
      </c>
      <c r="Y31" s="37">
        <v>114.25884818987595</v>
      </c>
      <c r="Z31" s="37">
        <v>146.66333501042186</v>
      </c>
      <c r="AA31" s="37">
        <v>332.75369814693477</v>
      </c>
      <c r="AB31" s="37">
        <v>490.6203986419122</v>
      </c>
      <c r="AC31" s="37">
        <v>626.6249941740384</v>
      </c>
      <c r="AD31" s="37">
        <v>541.0216055154442</v>
      </c>
      <c r="AE31" s="37">
        <v>632.5975173103468</v>
      </c>
      <c r="AF31" s="37">
        <v>703.0072412761082</v>
      </c>
      <c r="AG31" s="37">
        <v>857.4550543327929</v>
      </c>
      <c r="AH31" s="37">
        <v>2997.2020525446783</v>
      </c>
    </row>
  </sheetData>
  <mergeCells count="50">
    <mergeCell ref="Z11:Z12"/>
    <mergeCell ref="AA11:AA12"/>
    <mergeCell ref="R11:R12"/>
    <mergeCell ref="S11:S12"/>
    <mergeCell ref="T11:T12"/>
    <mergeCell ref="U11:U12"/>
    <mergeCell ref="V11:V12"/>
    <mergeCell ref="Y11:Y12"/>
    <mergeCell ref="W11:W12"/>
    <mergeCell ref="X11:X12"/>
    <mergeCell ref="AF11:AF12"/>
    <mergeCell ref="AH11:AH12"/>
    <mergeCell ref="AB11:AB12"/>
    <mergeCell ref="AC11:AC12"/>
    <mergeCell ref="AD11:AD12"/>
    <mergeCell ref="AE11:AE12"/>
    <mergeCell ref="AG11:AG12"/>
    <mergeCell ref="A31:B31"/>
    <mergeCell ref="A16:B16"/>
    <mergeCell ref="A25:B25"/>
    <mergeCell ref="A26:B26"/>
    <mergeCell ref="A27:B27"/>
    <mergeCell ref="A28:B28"/>
    <mergeCell ref="A17:B17"/>
    <mergeCell ref="A29:A30"/>
    <mergeCell ref="J11:J12"/>
    <mergeCell ref="K11:K12"/>
    <mergeCell ref="L11:L12"/>
    <mergeCell ref="Q11:Q12"/>
    <mergeCell ref="M11:M12"/>
    <mergeCell ref="N11:N12"/>
    <mergeCell ref="O11:O12"/>
    <mergeCell ref="P11:P12"/>
    <mergeCell ref="F11:F12"/>
    <mergeCell ref="G11:G12"/>
    <mergeCell ref="H11:H12"/>
    <mergeCell ref="I11:I12"/>
    <mergeCell ref="A11:B12"/>
    <mergeCell ref="C11:C12"/>
    <mergeCell ref="D11:D12"/>
    <mergeCell ref="E11:E12"/>
    <mergeCell ref="A7:B7"/>
    <mergeCell ref="A8:B8"/>
    <mergeCell ref="A9:B9"/>
    <mergeCell ref="A10:B10"/>
    <mergeCell ref="C1:N4"/>
    <mergeCell ref="A5:B5"/>
    <mergeCell ref="A6:B6"/>
    <mergeCell ref="A1:B1"/>
    <mergeCell ref="A4:B4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1"/>
  <sheetViews>
    <sheetView showGridLines="0" zoomScale="85" zoomScaleNormal="85" workbookViewId="0" topLeftCell="A1">
      <selection activeCell="O4" sqref="O4"/>
    </sheetView>
  </sheetViews>
  <sheetFormatPr defaultColWidth="9.00390625" defaultRowHeight="13.5"/>
  <cols>
    <col min="1" max="1" width="7.625" style="0" customWidth="1"/>
    <col min="2" max="2" width="17.125" style="0" bestFit="1" customWidth="1"/>
    <col min="3" max="44" width="7.625" style="0" customWidth="1"/>
  </cols>
  <sheetData>
    <row r="1" spans="1:14" ht="13.5">
      <c r="A1" s="96"/>
      <c r="B1" s="96"/>
      <c r="C1" s="93" t="s">
        <v>213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3.5">
      <c r="A2" s="46"/>
      <c r="B2" s="4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3.5">
      <c r="A3" s="46"/>
      <c r="B3" s="46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7" ht="14.25">
      <c r="A4" s="97"/>
      <c r="B4" s="97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2" t="s">
        <v>0</v>
      </c>
      <c r="P4" s="2"/>
      <c r="Q4" s="2"/>
    </row>
    <row r="5" spans="1:34" ht="16.5" customHeight="1">
      <c r="A5" s="55"/>
      <c r="B5" s="55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</row>
    <row r="6" spans="1:34" ht="16.5" customHeight="1">
      <c r="A6" s="60" t="s">
        <v>32</v>
      </c>
      <c r="B6" s="60"/>
      <c r="C6" s="6" t="s">
        <v>211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49</v>
      </c>
      <c r="U6" s="6" t="s">
        <v>50</v>
      </c>
      <c r="V6" s="6" t="s">
        <v>51</v>
      </c>
      <c r="W6" s="6" t="s">
        <v>52</v>
      </c>
      <c r="X6" s="6" t="s">
        <v>53</v>
      </c>
      <c r="Y6" s="6" t="s">
        <v>54</v>
      </c>
      <c r="Z6" s="6" t="s">
        <v>55</v>
      </c>
      <c r="AA6" s="6" t="s">
        <v>56</v>
      </c>
      <c r="AB6" s="6" t="s">
        <v>57</v>
      </c>
      <c r="AC6" s="6" t="s">
        <v>58</v>
      </c>
      <c r="AD6" s="6" t="s">
        <v>59</v>
      </c>
      <c r="AE6" s="6" t="s">
        <v>60</v>
      </c>
      <c r="AF6" s="6" t="s">
        <v>61</v>
      </c>
      <c r="AG6" s="6" t="s">
        <v>62</v>
      </c>
      <c r="AH6" s="6" t="s">
        <v>63</v>
      </c>
    </row>
    <row r="7" spans="1:34" ht="16.5" customHeight="1">
      <c r="A7" s="60" t="s">
        <v>64</v>
      </c>
      <c r="B7" s="60"/>
      <c r="C7" s="7"/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</row>
    <row r="8" spans="1:34" ht="16.5" customHeight="1">
      <c r="A8" s="60" t="s">
        <v>106</v>
      </c>
      <c r="B8" s="60"/>
      <c r="C8" s="7"/>
      <c r="D8" s="6" t="s">
        <v>107</v>
      </c>
      <c r="E8" s="6" t="s">
        <v>65</v>
      </c>
      <c r="F8" s="6" t="s">
        <v>66</v>
      </c>
      <c r="G8" s="6" t="s">
        <v>67</v>
      </c>
      <c r="H8" s="6" t="s">
        <v>68</v>
      </c>
      <c r="I8" s="6" t="s">
        <v>69</v>
      </c>
      <c r="J8" s="6" t="s">
        <v>70</v>
      </c>
      <c r="K8" s="6" t="s">
        <v>71</v>
      </c>
      <c r="L8" s="6" t="s">
        <v>72</v>
      </c>
      <c r="M8" s="6" t="s">
        <v>73</v>
      </c>
      <c r="N8" s="6" t="s">
        <v>74</v>
      </c>
      <c r="O8" s="6" t="s">
        <v>75</v>
      </c>
      <c r="P8" s="6" t="s">
        <v>76</v>
      </c>
      <c r="Q8" s="6" t="s">
        <v>77</v>
      </c>
      <c r="R8" s="6" t="s">
        <v>78</v>
      </c>
      <c r="S8" s="6" t="s">
        <v>79</v>
      </c>
      <c r="T8" s="6" t="s">
        <v>80</v>
      </c>
      <c r="U8" s="6" t="s">
        <v>81</v>
      </c>
      <c r="V8" s="6" t="s">
        <v>82</v>
      </c>
      <c r="W8" s="6" t="s">
        <v>83</v>
      </c>
      <c r="X8" s="6" t="s">
        <v>84</v>
      </c>
      <c r="Y8" s="6" t="s">
        <v>85</v>
      </c>
      <c r="Z8" s="6" t="s">
        <v>86</v>
      </c>
      <c r="AA8" s="6" t="s">
        <v>87</v>
      </c>
      <c r="AB8" s="6" t="s">
        <v>88</v>
      </c>
      <c r="AC8" s="6" t="s">
        <v>89</v>
      </c>
      <c r="AD8" s="6" t="s">
        <v>90</v>
      </c>
      <c r="AE8" s="6" t="s">
        <v>91</v>
      </c>
      <c r="AF8" s="6" t="s">
        <v>92</v>
      </c>
      <c r="AG8" s="6" t="s">
        <v>93</v>
      </c>
      <c r="AH8" s="6" t="s">
        <v>94</v>
      </c>
    </row>
    <row r="9" spans="1:34" ht="16.5" customHeight="1">
      <c r="A9" s="60" t="s">
        <v>108</v>
      </c>
      <c r="B9" s="60"/>
      <c r="C9" s="7"/>
      <c r="D9" s="6" t="s">
        <v>109</v>
      </c>
      <c r="E9" s="6" t="s">
        <v>110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6" t="s">
        <v>116</v>
      </c>
      <c r="L9" s="6" t="s">
        <v>117</v>
      </c>
      <c r="M9" s="6" t="s">
        <v>118</v>
      </c>
      <c r="N9" s="6" t="s">
        <v>119</v>
      </c>
      <c r="O9" s="6" t="s">
        <v>120</v>
      </c>
      <c r="P9" s="6" t="s">
        <v>121</v>
      </c>
      <c r="Q9" s="6" t="s">
        <v>122</v>
      </c>
      <c r="R9" s="6" t="s">
        <v>123</v>
      </c>
      <c r="S9" s="6" t="s">
        <v>124</v>
      </c>
      <c r="T9" s="6" t="s">
        <v>125</v>
      </c>
      <c r="U9" s="6" t="s">
        <v>126</v>
      </c>
      <c r="V9" s="6" t="s">
        <v>127</v>
      </c>
      <c r="W9" s="6" t="s">
        <v>128</v>
      </c>
      <c r="X9" s="6" t="s">
        <v>129</v>
      </c>
      <c r="Y9" s="6" t="s">
        <v>130</v>
      </c>
      <c r="Z9" s="6" t="s">
        <v>131</v>
      </c>
      <c r="AA9" s="6" t="s">
        <v>132</v>
      </c>
      <c r="AB9" s="6" t="s">
        <v>133</v>
      </c>
      <c r="AC9" s="6" t="s">
        <v>134</v>
      </c>
      <c r="AD9" s="6" t="s">
        <v>135</v>
      </c>
      <c r="AE9" s="6" t="s">
        <v>107</v>
      </c>
      <c r="AF9" s="6" t="s">
        <v>65</v>
      </c>
      <c r="AG9" s="6" t="s">
        <v>66</v>
      </c>
      <c r="AH9" s="6" t="s">
        <v>67</v>
      </c>
    </row>
    <row r="10" spans="1:34" ht="16.5" customHeight="1">
      <c r="A10" s="56" t="s">
        <v>136</v>
      </c>
      <c r="B10" s="61"/>
      <c r="C10" s="8"/>
      <c r="D10" s="6" t="s">
        <v>137</v>
      </c>
      <c r="E10" s="6" t="s">
        <v>138</v>
      </c>
      <c r="F10" s="6" t="s">
        <v>109</v>
      </c>
      <c r="G10" s="6" t="s">
        <v>110</v>
      </c>
      <c r="H10" s="6" t="s">
        <v>111</v>
      </c>
      <c r="I10" s="6" t="s">
        <v>112</v>
      </c>
      <c r="J10" s="6" t="s">
        <v>113</v>
      </c>
      <c r="K10" s="6" t="s">
        <v>114</v>
      </c>
      <c r="L10" s="6" t="s">
        <v>115</v>
      </c>
      <c r="M10" s="6" t="s">
        <v>116</v>
      </c>
      <c r="N10" s="6" t="s">
        <v>117</v>
      </c>
      <c r="O10" s="6" t="s">
        <v>118</v>
      </c>
      <c r="P10" s="6" t="s">
        <v>119</v>
      </c>
      <c r="Q10" s="6" t="s">
        <v>120</v>
      </c>
      <c r="R10" s="6" t="s">
        <v>121</v>
      </c>
      <c r="S10" s="6" t="s">
        <v>122</v>
      </c>
      <c r="T10" s="6" t="s">
        <v>123</v>
      </c>
      <c r="U10" s="6" t="s">
        <v>124</v>
      </c>
      <c r="V10" s="6" t="s">
        <v>125</v>
      </c>
      <c r="W10" s="6" t="s">
        <v>126</v>
      </c>
      <c r="X10" s="6" t="s">
        <v>127</v>
      </c>
      <c r="Y10" s="6" t="s">
        <v>128</v>
      </c>
      <c r="Z10" s="6" t="s">
        <v>129</v>
      </c>
      <c r="AA10" s="6" t="s">
        <v>130</v>
      </c>
      <c r="AB10" s="6" t="s">
        <v>131</v>
      </c>
      <c r="AC10" s="6" t="s">
        <v>132</v>
      </c>
      <c r="AD10" s="6" t="s">
        <v>133</v>
      </c>
      <c r="AE10" s="6" t="s">
        <v>134</v>
      </c>
      <c r="AF10" s="6" t="s">
        <v>135</v>
      </c>
      <c r="AG10" s="6" t="s">
        <v>107</v>
      </c>
      <c r="AH10" s="6" t="s">
        <v>65</v>
      </c>
    </row>
    <row r="11" spans="1:34" ht="16.5" customHeight="1">
      <c r="A11" s="60" t="s">
        <v>139</v>
      </c>
      <c r="B11" s="60"/>
      <c r="C11" s="79"/>
      <c r="D11" s="81"/>
      <c r="E11" s="77"/>
      <c r="F11" s="77" t="s">
        <v>140</v>
      </c>
      <c r="G11" s="77"/>
      <c r="H11" s="77"/>
      <c r="I11" s="77"/>
      <c r="J11" s="77"/>
      <c r="K11" s="77" t="s">
        <v>141</v>
      </c>
      <c r="L11" s="77"/>
      <c r="M11" s="77"/>
      <c r="N11" s="77" t="s">
        <v>140</v>
      </c>
      <c r="O11" s="77"/>
      <c r="P11" s="77"/>
      <c r="Q11" s="77"/>
      <c r="R11" s="104"/>
      <c r="S11" s="104"/>
      <c r="T11" s="104"/>
      <c r="U11" s="77" t="s">
        <v>191</v>
      </c>
      <c r="V11" s="77" t="s">
        <v>140</v>
      </c>
      <c r="W11" s="77" t="s">
        <v>192</v>
      </c>
      <c r="X11" s="77" t="s">
        <v>190</v>
      </c>
      <c r="Y11" s="104"/>
      <c r="Z11" s="77" t="s">
        <v>189</v>
      </c>
      <c r="AA11" s="104"/>
      <c r="AB11" s="104"/>
      <c r="AC11" s="104"/>
      <c r="AD11" s="77" t="s">
        <v>140</v>
      </c>
      <c r="AE11" s="104"/>
      <c r="AF11" s="100"/>
      <c r="AG11" s="104"/>
      <c r="AH11" s="106"/>
    </row>
    <row r="12" spans="1:34" ht="16.5" customHeight="1">
      <c r="A12" s="60"/>
      <c r="B12" s="60"/>
      <c r="C12" s="80"/>
      <c r="D12" s="8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05"/>
      <c r="S12" s="105"/>
      <c r="T12" s="105"/>
      <c r="U12" s="78"/>
      <c r="V12" s="78"/>
      <c r="W12" s="78"/>
      <c r="X12" s="78"/>
      <c r="Y12" s="105"/>
      <c r="Z12" s="78"/>
      <c r="AA12" s="105"/>
      <c r="AB12" s="105"/>
      <c r="AC12" s="105"/>
      <c r="AD12" s="78"/>
      <c r="AE12" s="105"/>
      <c r="AF12" s="101"/>
      <c r="AG12" s="105"/>
      <c r="AH12" s="107"/>
    </row>
    <row r="13" spans="1:34" ht="16.5" customHeight="1">
      <c r="A13" s="10"/>
      <c r="B13" s="10"/>
      <c r="C13" s="1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50"/>
    </row>
    <row r="14" spans="1:34" ht="16.5" customHeight="1">
      <c r="A14" s="14"/>
      <c r="B14" s="15" t="s">
        <v>143</v>
      </c>
      <c r="C14" s="16">
        <v>0</v>
      </c>
      <c r="D14" s="7">
        <v>620</v>
      </c>
      <c r="E14" s="17">
        <v>620</v>
      </c>
      <c r="F14" s="17">
        <v>620</v>
      </c>
      <c r="G14" s="17">
        <v>620</v>
      </c>
      <c r="H14" s="17">
        <v>620</v>
      </c>
      <c r="I14" s="17">
        <v>620</v>
      </c>
      <c r="J14" s="17">
        <v>620</v>
      </c>
      <c r="K14" s="17">
        <v>620</v>
      </c>
      <c r="L14" s="17">
        <v>620</v>
      </c>
      <c r="M14" s="17">
        <v>620</v>
      </c>
      <c r="N14" s="17">
        <v>620</v>
      </c>
      <c r="O14" s="17">
        <v>620</v>
      </c>
      <c r="P14" s="17">
        <v>620</v>
      </c>
      <c r="Q14" s="17">
        <v>620</v>
      </c>
      <c r="R14" s="17">
        <v>620</v>
      </c>
      <c r="S14" s="17">
        <v>620</v>
      </c>
      <c r="T14" s="17">
        <v>620</v>
      </c>
      <c r="U14" s="17">
        <v>620</v>
      </c>
      <c r="V14" s="17">
        <v>620</v>
      </c>
      <c r="W14" s="17">
        <v>620</v>
      </c>
      <c r="X14" s="17">
        <v>620</v>
      </c>
      <c r="Y14" s="17">
        <v>620</v>
      </c>
      <c r="Z14" s="17">
        <v>620</v>
      </c>
      <c r="AA14" s="17">
        <v>620</v>
      </c>
      <c r="AB14" s="17">
        <v>620</v>
      </c>
      <c r="AC14" s="17">
        <v>620</v>
      </c>
      <c r="AD14" s="17">
        <v>620</v>
      </c>
      <c r="AE14" s="17">
        <v>620</v>
      </c>
      <c r="AF14" s="17">
        <v>620</v>
      </c>
      <c r="AG14" s="17">
        <v>620</v>
      </c>
      <c r="AH14" s="17">
        <v>620</v>
      </c>
    </row>
    <row r="15" spans="1:34" ht="16.5" customHeight="1">
      <c r="A15" s="18"/>
      <c r="B15" s="15" t="s">
        <v>144</v>
      </c>
      <c r="C15" s="16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</row>
    <row r="16" spans="1:34" ht="16.5" customHeight="1">
      <c r="A16" s="85" t="s">
        <v>145</v>
      </c>
      <c r="B16" s="86"/>
      <c r="C16" s="19"/>
      <c r="D16" s="20">
        <v>620</v>
      </c>
      <c r="E16" s="20">
        <v>620</v>
      </c>
      <c r="F16" s="20">
        <v>620</v>
      </c>
      <c r="G16" s="20">
        <v>620</v>
      </c>
      <c r="H16" s="20">
        <v>620</v>
      </c>
      <c r="I16" s="20">
        <v>620</v>
      </c>
      <c r="J16" s="20">
        <v>620</v>
      </c>
      <c r="K16" s="20">
        <v>620</v>
      </c>
      <c r="L16" s="20">
        <v>620</v>
      </c>
      <c r="M16" s="20">
        <v>620</v>
      </c>
      <c r="N16" s="20">
        <v>620</v>
      </c>
      <c r="O16" s="20">
        <v>620</v>
      </c>
      <c r="P16" s="20">
        <v>620</v>
      </c>
      <c r="Q16" s="20">
        <v>620</v>
      </c>
      <c r="R16" s="20">
        <v>620</v>
      </c>
      <c r="S16" s="20">
        <v>620</v>
      </c>
      <c r="T16" s="20">
        <v>620</v>
      </c>
      <c r="U16" s="20">
        <v>620</v>
      </c>
      <c r="V16" s="20">
        <v>620</v>
      </c>
      <c r="W16" s="20">
        <v>620</v>
      </c>
      <c r="X16" s="20">
        <v>620</v>
      </c>
      <c r="Y16" s="20">
        <v>620</v>
      </c>
      <c r="Z16" s="20">
        <v>620</v>
      </c>
      <c r="AA16" s="20">
        <v>620</v>
      </c>
      <c r="AB16" s="20">
        <v>620</v>
      </c>
      <c r="AC16" s="20">
        <v>620</v>
      </c>
      <c r="AD16" s="20">
        <v>620</v>
      </c>
      <c r="AE16" s="20">
        <v>620</v>
      </c>
      <c r="AF16" s="20">
        <v>620</v>
      </c>
      <c r="AG16" s="20">
        <v>620</v>
      </c>
      <c r="AH16" s="20">
        <v>620</v>
      </c>
    </row>
    <row r="17" spans="1:34" ht="16.5" customHeight="1">
      <c r="A17" s="56"/>
      <c r="B17" s="57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51"/>
      <c r="AH17" s="25"/>
    </row>
    <row r="18" spans="1:34" ht="16.5" customHeight="1">
      <c r="A18" s="26"/>
      <c r="B18" s="43" t="s">
        <v>146</v>
      </c>
      <c r="C18" s="16">
        <v>0.02</v>
      </c>
      <c r="D18" s="17">
        <v>230</v>
      </c>
      <c r="E18" s="17">
        <v>234.6</v>
      </c>
      <c r="F18" s="17">
        <v>239.292</v>
      </c>
      <c r="G18" s="17">
        <v>244.07784</v>
      </c>
      <c r="H18" s="17">
        <v>248.9593968</v>
      </c>
      <c r="I18" s="17">
        <v>253.93858473600002</v>
      </c>
      <c r="J18" s="17">
        <v>259.01735643072004</v>
      </c>
      <c r="K18" s="17">
        <v>264.19770355933446</v>
      </c>
      <c r="L18" s="17">
        <v>269.48165763052117</v>
      </c>
      <c r="M18" s="17">
        <v>274.8712907831316</v>
      </c>
      <c r="N18" s="17">
        <v>280.3687165987942</v>
      </c>
      <c r="O18" s="17">
        <v>285.9760909307701</v>
      </c>
      <c r="P18" s="17">
        <v>291.69561274938553</v>
      </c>
      <c r="Q18" s="17">
        <v>297.5295250043732</v>
      </c>
      <c r="R18" s="17">
        <v>303.4801155044607</v>
      </c>
      <c r="S18" s="17">
        <v>309.5497178145499</v>
      </c>
      <c r="T18" s="17">
        <v>315.74071217084094</v>
      </c>
      <c r="U18" s="17">
        <v>322.05552641425777</v>
      </c>
      <c r="V18" s="17">
        <v>328.4966369425429</v>
      </c>
      <c r="W18" s="17">
        <v>335.0665696813938</v>
      </c>
      <c r="X18" s="17">
        <v>341.76790107502165</v>
      </c>
      <c r="Y18" s="17">
        <v>250</v>
      </c>
      <c r="Z18" s="17">
        <v>255</v>
      </c>
      <c r="AA18" s="17">
        <v>200</v>
      </c>
      <c r="AB18" s="17">
        <v>204</v>
      </c>
      <c r="AC18" s="17">
        <v>208.08</v>
      </c>
      <c r="AD18" s="17">
        <v>212.2416</v>
      </c>
      <c r="AE18" s="17">
        <v>216.486432</v>
      </c>
      <c r="AF18" s="17">
        <v>220.81616064000002</v>
      </c>
      <c r="AG18" s="17">
        <v>225.23248385280002</v>
      </c>
      <c r="AH18" s="17">
        <v>229.737133529856</v>
      </c>
    </row>
    <row r="19" spans="1:34" ht="16.5" customHeight="1">
      <c r="A19" s="27"/>
      <c r="B19" s="43" t="s">
        <v>147</v>
      </c>
      <c r="C19" s="16">
        <v>0</v>
      </c>
      <c r="D19" s="7">
        <v>80</v>
      </c>
      <c r="E19" s="17">
        <v>80</v>
      </c>
      <c r="F19" s="17">
        <v>80</v>
      </c>
      <c r="G19" s="17">
        <v>80</v>
      </c>
      <c r="H19" s="17">
        <v>80</v>
      </c>
      <c r="I19" s="17">
        <v>80</v>
      </c>
      <c r="J19" s="17">
        <v>80</v>
      </c>
      <c r="K19" s="17">
        <v>80</v>
      </c>
      <c r="L19" s="17">
        <v>105</v>
      </c>
      <c r="M19" s="17">
        <v>105</v>
      </c>
      <c r="N19" s="17">
        <v>105</v>
      </c>
      <c r="O19" s="17">
        <v>105</v>
      </c>
      <c r="P19" s="17">
        <v>105</v>
      </c>
      <c r="Q19" s="17">
        <v>105</v>
      </c>
      <c r="R19" s="17">
        <v>105</v>
      </c>
      <c r="S19" s="17">
        <v>105</v>
      </c>
      <c r="T19" s="17">
        <v>105</v>
      </c>
      <c r="U19" s="17">
        <v>105</v>
      </c>
      <c r="V19" s="17">
        <v>105</v>
      </c>
      <c r="W19" s="17">
        <v>105</v>
      </c>
      <c r="X19" s="17">
        <v>105</v>
      </c>
      <c r="Y19" s="17">
        <v>105</v>
      </c>
      <c r="Z19" s="17">
        <v>105</v>
      </c>
      <c r="AA19" s="17">
        <v>105</v>
      </c>
      <c r="AB19" s="17">
        <v>105</v>
      </c>
      <c r="AC19" s="17">
        <v>105</v>
      </c>
      <c r="AD19" s="17">
        <v>105</v>
      </c>
      <c r="AE19" s="17">
        <v>105</v>
      </c>
      <c r="AF19" s="17">
        <v>105</v>
      </c>
      <c r="AG19" s="17">
        <v>0</v>
      </c>
      <c r="AH19" s="17">
        <v>0</v>
      </c>
    </row>
    <row r="20" spans="1:34" ht="16.5" customHeight="1">
      <c r="A20" s="27"/>
      <c r="B20" s="43" t="s">
        <v>155</v>
      </c>
      <c r="C20" s="16">
        <v>0</v>
      </c>
      <c r="D20" s="17">
        <v>20</v>
      </c>
      <c r="E20" s="17">
        <v>20</v>
      </c>
      <c r="F20" s="17">
        <v>20</v>
      </c>
      <c r="G20" s="17">
        <v>33</v>
      </c>
      <c r="H20" s="17">
        <v>33</v>
      </c>
      <c r="I20" s="17">
        <v>54</v>
      </c>
      <c r="J20" s="17">
        <v>54</v>
      </c>
      <c r="K20" s="17">
        <v>62</v>
      </c>
      <c r="L20" s="17">
        <v>62</v>
      </c>
      <c r="M20" s="17">
        <v>62</v>
      </c>
      <c r="N20" s="17">
        <v>62</v>
      </c>
      <c r="O20" s="17">
        <v>77</v>
      </c>
      <c r="P20" s="17">
        <v>77</v>
      </c>
      <c r="Q20" s="17">
        <v>92</v>
      </c>
      <c r="R20" s="17">
        <v>97</v>
      </c>
      <c r="S20" s="17">
        <v>97</v>
      </c>
      <c r="T20" s="17">
        <v>102</v>
      </c>
      <c r="U20" s="17">
        <v>176</v>
      </c>
      <c r="V20" s="17">
        <v>176</v>
      </c>
      <c r="W20" s="17">
        <v>250</v>
      </c>
      <c r="X20" s="17">
        <v>250</v>
      </c>
      <c r="Y20" s="17">
        <v>125</v>
      </c>
      <c r="Z20" s="17">
        <v>125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</row>
    <row r="21" spans="1:34" ht="16.5" customHeight="1">
      <c r="A21" s="27"/>
      <c r="B21" s="43" t="s">
        <v>156</v>
      </c>
      <c r="C21" s="16">
        <v>0</v>
      </c>
      <c r="D21" s="17">
        <v>17.292</v>
      </c>
      <c r="E21" s="17">
        <v>17.628</v>
      </c>
      <c r="F21" s="17">
        <v>17.964</v>
      </c>
      <c r="G21" s="17">
        <v>18.3</v>
      </c>
      <c r="H21" s="17">
        <v>18.636</v>
      </c>
      <c r="I21" s="17">
        <v>18.972</v>
      </c>
      <c r="J21" s="17">
        <v>19.308</v>
      </c>
      <c r="K21" s="17">
        <v>19.644</v>
      </c>
      <c r="L21" s="17">
        <v>19.98</v>
      </c>
      <c r="M21" s="17">
        <v>20.28</v>
      </c>
      <c r="N21" s="17">
        <v>20.28</v>
      </c>
      <c r="O21" s="17">
        <v>20.28</v>
      </c>
      <c r="P21" s="17">
        <v>20.28</v>
      </c>
      <c r="Q21" s="17">
        <v>20.28</v>
      </c>
      <c r="R21" s="17">
        <v>20.28</v>
      </c>
      <c r="S21" s="17">
        <v>20.28</v>
      </c>
      <c r="T21" s="17">
        <v>20.28</v>
      </c>
      <c r="U21" s="17">
        <v>20.28</v>
      </c>
      <c r="V21" s="17">
        <v>20.28</v>
      </c>
      <c r="W21" s="17">
        <v>20.28</v>
      </c>
      <c r="X21" s="17">
        <v>20.28</v>
      </c>
      <c r="Y21" s="17">
        <v>20.28</v>
      </c>
      <c r="Z21" s="17">
        <v>20.28</v>
      </c>
      <c r="AA21" s="17">
        <v>20.28</v>
      </c>
      <c r="AB21" s="17">
        <v>20.28</v>
      </c>
      <c r="AC21" s="17">
        <v>20.28</v>
      </c>
      <c r="AD21" s="17">
        <v>20.28</v>
      </c>
      <c r="AE21" s="17">
        <v>20.28</v>
      </c>
      <c r="AF21" s="17">
        <v>20.28</v>
      </c>
      <c r="AG21" s="17">
        <v>20.28</v>
      </c>
      <c r="AH21" s="17">
        <v>20.28</v>
      </c>
    </row>
    <row r="22" spans="1:34" ht="16.5" customHeight="1">
      <c r="A22" s="27"/>
      <c r="B22" s="43" t="s">
        <v>157</v>
      </c>
      <c r="C22" s="16">
        <v>0.02</v>
      </c>
      <c r="D22" s="17">
        <v>30</v>
      </c>
      <c r="E22" s="17">
        <v>30.6</v>
      </c>
      <c r="F22" s="17">
        <v>31.212000000000003</v>
      </c>
      <c r="G22" s="17">
        <v>31.836240000000004</v>
      </c>
      <c r="H22" s="17">
        <v>32.47296480000001</v>
      </c>
      <c r="I22" s="17">
        <v>52</v>
      </c>
      <c r="J22" s="17">
        <v>53.04</v>
      </c>
      <c r="K22" s="17">
        <v>54.1008</v>
      </c>
      <c r="L22" s="17">
        <v>55.182816</v>
      </c>
      <c r="M22" s="17">
        <v>56.28647232</v>
      </c>
      <c r="N22" s="17">
        <v>57.4122017664</v>
      </c>
      <c r="O22" s="17">
        <v>58.560445801728</v>
      </c>
      <c r="P22" s="17">
        <v>59.73165471776256</v>
      </c>
      <c r="Q22" s="17">
        <v>60.92628781211781</v>
      </c>
      <c r="R22" s="17">
        <v>62.14481356836017</v>
      </c>
      <c r="S22" s="17">
        <v>63.38770983972738</v>
      </c>
      <c r="T22" s="17">
        <v>64.65546403652192</v>
      </c>
      <c r="U22" s="17">
        <v>65.94857331725235</v>
      </c>
      <c r="V22" s="17">
        <v>67.2675447835974</v>
      </c>
      <c r="W22" s="17">
        <v>68.61289567926936</v>
      </c>
      <c r="X22" s="17">
        <v>69.98515359285474</v>
      </c>
      <c r="Y22" s="17">
        <v>71.38485666471183</v>
      </c>
      <c r="Z22" s="17">
        <v>72.81255379800606</v>
      </c>
      <c r="AA22" s="17">
        <v>74.26880487396619</v>
      </c>
      <c r="AB22" s="17">
        <v>75.75418097144552</v>
      </c>
      <c r="AC22" s="17">
        <v>77.26926459087443</v>
      </c>
      <c r="AD22" s="17">
        <v>78.81464988269192</v>
      </c>
      <c r="AE22" s="17">
        <v>80.39094288034576</v>
      </c>
      <c r="AF22" s="17">
        <v>81.99876173795268</v>
      </c>
      <c r="AG22" s="17">
        <v>83.63873697271173</v>
      </c>
      <c r="AH22" s="17">
        <v>80</v>
      </c>
    </row>
    <row r="23" spans="1:34" ht="16.5" customHeight="1">
      <c r="A23" s="27"/>
      <c r="B23" s="43" t="s">
        <v>148</v>
      </c>
      <c r="C23" s="16">
        <v>0.01</v>
      </c>
      <c r="D23" s="7">
        <v>20</v>
      </c>
      <c r="E23" s="17">
        <v>20.2</v>
      </c>
      <c r="F23" s="17">
        <v>20.402</v>
      </c>
      <c r="G23" s="17">
        <v>20.60602</v>
      </c>
      <c r="H23" s="17">
        <v>20.8120802</v>
      </c>
      <c r="I23" s="17">
        <v>21.020201002</v>
      </c>
      <c r="J23" s="17">
        <v>21.230403012020002</v>
      </c>
      <c r="K23" s="17">
        <v>21.442707042140203</v>
      </c>
      <c r="L23" s="17">
        <v>21.657134112561604</v>
      </c>
      <c r="M23" s="17">
        <v>21.87370545368722</v>
      </c>
      <c r="N23" s="17">
        <v>22.092442508224092</v>
      </c>
      <c r="O23" s="17">
        <v>22.313366933306334</v>
      </c>
      <c r="P23" s="17">
        <v>22.536500602639396</v>
      </c>
      <c r="Q23" s="17">
        <v>22.76186560866579</v>
      </c>
      <c r="R23" s="17">
        <v>22.98948426475245</v>
      </c>
      <c r="S23" s="17">
        <v>23.219379107399973</v>
      </c>
      <c r="T23" s="17">
        <v>23.451572898473973</v>
      </c>
      <c r="U23" s="17">
        <v>23.686088627458712</v>
      </c>
      <c r="V23" s="17">
        <v>23.9229495137333</v>
      </c>
      <c r="W23" s="17">
        <v>24.162179008870634</v>
      </c>
      <c r="X23" s="17">
        <v>24.40380079895934</v>
      </c>
      <c r="Y23" s="17">
        <v>24.647838806948936</v>
      </c>
      <c r="Z23" s="17">
        <v>24.894317195018427</v>
      </c>
      <c r="AA23" s="17">
        <v>25.14326036696861</v>
      </c>
      <c r="AB23" s="17">
        <v>25.3946929706383</v>
      </c>
      <c r="AC23" s="17">
        <v>25.648639900344683</v>
      </c>
      <c r="AD23" s="17">
        <v>25.90512629934813</v>
      </c>
      <c r="AE23" s="17">
        <v>26.16417756234161</v>
      </c>
      <c r="AF23" s="17">
        <v>26.425819337965027</v>
      </c>
      <c r="AG23" s="17">
        <v>26.690077531344677</v>
      </c>
      <c r="AH23" s="17">
        <v>26.956978306658126</v>
      </c>
    </row>
    <row r="24" spans="1:34" ht="16.5" customHeight="1">
      <c r="A24" s="27"/>
      <c r="B24" s="43" t="s">
        <v>149</v>
      </c>
      <c r="C24" s="16">
        <v>0</v>
      </c>
      <c r="D24" s="7">
        <v>0</v>
      </c>
      <c r="E24" s="7">
        <v>0</v>
      </c>
      <c r="F24" s="7">
        <v>200</v>
      </c>
      <c r="G24" s="7">
        <v>0</v>
      </c>
      <c r="H24" s="7">
        <v>0</v>
      </c>
      <c r="I24" s="7">
        <v>0</v>
      </c>
      <c r="J24" s="7">
        <v>0</v>
      </c>
      <c r="K24" s="7">
        <v>700</v>
      </c>
      <c r="L24" s="7">
        <v>0</v>
      </c>
      <c r="M24" s="7">
        <v>0</v>
      </c>
      <c r="N24" s="7">
        <v>200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70</v>
      </c>
      <c r="V24" s="7">
        <v>200</v>
      </c>
      <c r="W24" s="7">
        <v>70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200</v>
      </c>
      <c r="AE24" s="7">
        <v>0</v>
      </c>
      <c r="AF24" s="7">
        <v>0</v>
      </c>
      <c r="AG24" s="7">
        <v>0</v>
      </c>
      <c r="AH24" s="7">
        <v>0</v>
      </c>
    </row>
    <row r="25" spans="1:34" s="21" customFormat="1" ht="16.5" customHeight="1">
      <c r="A25" s="87" t="s">
        <v>150</v>
      </c>
      <c r="B25" s="88"/>
      <c r="C25" s="28"/>
      <c r="D25" s="29">
        <v>397.29200000000003</v>
      </c>
      <c r="E25" s="29">
        <v>403.028</v>
      </c>
      <c r="F25" s="29">
        <v>608.87</v>
      </c>
      <c r="G25" s="29">
        <v>427.8201000000001</v>
      </c>
      <c r="H25" s="29">
        <v>433.8804418000001</v>
      </c>
      <c r="I25" s="29">
        <v>479.93078573800005</v>
      </c>
      <c r="J25" s="29">
        <v>486.5957594427401</v>
      </c>
      <c r="K25" s="29">
        <v>1201.3852106014747</v>
      </c>
      <c r="L25" s="29">
        <v>533.3016077430827</v>
      </c>
      <c r="M25" s="29">
        <v>540.3114685568188</v>
      </c>
      <c r="N25" s="29">
        <v>747.1533608734183</v>
      </c>
      <c r="O25" s="29">
        <v>569.1299036658045</v>
      </c>
      <c r="P25" s="29">
        <v>576.2437680697875</v>
      </c>
      <c r="Q25" s="29">
        <v>598.4976784251568</v>
      </c>
      <c r="R25" s="29">
        <v>610.8944133375734</v>
      </c>
      <c r="S25" s="29">
        <v>618.4368067616772</v>
      </c>
      <c r="T25" s="29">
        <v>631.1277491058368</v>
      </c>
      <c r="U25" s="29">
        <v>782.9701883589688</v>
      </c>
      <c r="V25" s="29">
        <v>920.9671312398735</v>
      </c>
      <c r="W25" s="29">
        <v>873.1216443695338</v>
      </c>
      <c r="X25" s="29">
        <v>811.4368554668357</v>
      </c>
      <c r="Y25" s="29">
        <v>596.3126954716607</v>
      </c>
      <c r="Z25" s="29">
        <v>602.9868709930245</v>
      </c>
      <c r="AA25" s="29">
        <v>424.69206524093477</v>
      </c>
      <c r="AB25" s="29">
        <v>430.4288739420838</v>
      </c>
      <c r="AC25" s="29">
        <v>436.2779044912191</v>
      </c>
      <c r="AD25" s="29">
        <v>642.2413761820401</v>
      </c>
      <c r="AE25" s="29">
        <v>448.32155244268733</v>
      </c>
      <c r="AF25" s="29">
        <v>454.5207417159177</v>
      </c>
      <c r="AG25" s="29">
        <v>355.84129835685644</v>
      </c>
      <c r="AH25" s="29">
        <v>356.9741118365141</v>
      </c>
    </row>
    <row r="26" spans="1:34" ht="16.5" customHeight="1">
      <c r="A26" s="89"/>
      <c r="B26" s="90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AH26" s="25"/>
    </row>
    <row r="27" spans="1:34" ht="16.5" customHeight="1">
      <c r="A27" s="91" t="s">
        <v>151</v>
      </c>
      <c r="B27" s="91"/>
      <c r="C27" s="30"/>
      <c r="D27" s="31">
        <v>222.70799999999997</v>
      </c>
      <c r="E27" s="31">
        <v>216.97199999999998</v>
      </c>
      <c r="F27" s="31">
        <v>11.13</v>
      </c>
      <c r="G27" s="31">
        <v>192.17989999999992</v>
      </c>
      <c r="H27" s="31">
        <v>186.11955819999991</v>
      </c>
      <c r="I27" s="31">
        <v>140.06921426199995</v>
      </c>
      <c r="J27" s="31">
        <v>133.40424055725993</v>
      </c>
      <c r="K27" s="31">
        <v>-581.3852106014747</v>
      </c>
      <c r="L27" s="31">
        <v>86.69839225691726</v>
      </c>
      <c r="M27" s="31">
        <v>79.6885314431812</v>
      </c>
      <c r="N27" s="31">
        <v>-127.15336087341825</v>
      </c>
      <c r="O27" s="31">
        <v>50.87009633419552</v>
      </c>
      <c r="P27" s="31">
        <v>43.75623193021249</v>
      </c>
      <c r="Q27" s="31">
        <v>21.502321574843222</v>
      </c>
      <c r="R27" s="31">
        <v>9.105586662426617</v>
      </c>
      <c r="S27" s="31">
        <v>1.5631932383228104</v>
      </c>
      <c r="T27" s="31">
        <v>-11.127749105836756</v>
      </c>
      <c r="U27" s="31">
        <v>-162.9701883589688</v>
      </c>
      <c r="V27" s="31">
        <v>-300.96713123987354</v>
      </c>
      <c r="W27" s="31">
        <v>-253.12164436953378</v>
      </c>
      <c r="X27" s="31">
        <v>-191.4368554668357</v>
      </c>
      <c r="Y27" s="31">
        <v>23.68730452833927</v>
      </c>
      <c r="Z27" s="31">
        <v>17.013129006975532</v>
      </c>
      <c r="AA27" s="31">
        <v>195.30793475906523</v>
      </c>
      <c r="AB27" s="31">
        <v>189.57112605791622</v>
      </c>
      <c r="AC27" s="31">
        <v>183.7220955087809</v>
      </c>
      <c r="AD27" s="31">
        <v>-22.241376182040085</v>
      </c>
      <c r="AE27" s="31">
        <v>171.67844755731267</v>
      </c>
      <c r="AF27" s="31">
        <v>165.47925828408228</v>
      </c>
      <c r="AG27" s="31">
        <v>264.15870164314356</v>
      </c>
      <c r="AH27" s="31">
        <v>263.0258881634859</v>
      </c>
    </row>
    <row r="28" spans="1:34" ht="16.5" customHeight="1">
      <c r="A28" s="92"/>
      <c r="B28" s="9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6.5" customHeight="1">
      <c r="A29" s="58"/>
      <c r="B29" s="35" t="s">
        <v>152</v>
      </c>
      <c r="C29" s="36">
        <v>0.005</v>
      </c>
      <c r="D29" s="37">
        <v>390.30179999999996</v>
      </c>
      <c r="E29" s="37">
        <v>576.6795089999998</v>
      </c>
      <c r="F29" s="37">
        <v>589.0234065449998</v>
      </c>
      <c r="G29" s="37">
        <v>755.3214385777247</v>
      </c>
      <c r="H29" s="37">
        <v>917.2996702406132</v>
      </c>
      <c r="I29" s="37">
        <v>1040.945000714516</v>
      </c>
      <c r="J29" s="37">
        <v>1159.5433301917594</v>
      </c>
      <c r="K29" s="37">
        <v>671.1636178314645</v>
      </c>
      <c r="L29" s="37">
        <v>748.2130693390014</v>
      </c>
      <c r="M29" s="37">
        <v>819.6893864124004</v>
      </c>
      <c r="N29" s="37">
        <v>715.7074766020569</v>
      </c>
      <c r="O29" s="37">
        <v>762.5255958691333</v>
      </c>
      <c r="P29" s="37">
        <v>803.5310209891595</v>
      </c>
      <c r="Q29" s="37">
        <v>825.8256494327219</v>
      </c>
      <c r="R29" s="37">
        <v>837.694526342948</v>
      </c>
      <c r="S29" s="37">
        <v>843.211713227237</v>
      </c>
      <c r="T29" s="37">
        <v>837.9691850534119</v>
      </c>
      <c r="U29" s="37">
        <v>703.6343708735553</v>
      </c>
      <c r="V29" s="37">
        <v>451.3304811740305</v>
      </c>
      <c r="W29" s="37">
        <v>238.43373586579693</v>
      </c>
      <c r="X29" s="37">
        <v>76.90457739831555</v>
      </c>
      <c r="Y29" s="37">
        <v>97.42330913439551</v>
      </c>
      <c r="Z29" s="37">
        <v>112.37158533599668</v>
      </c>
      <c r="AA29" s="37">
        <v>278.9451878078821</v>
      </c>
      <c r="AB29" s="37">
        <v>441.4753708961503</v>
      </c>
      <c r="AC29" s="37">
        <v>599.8465289330948</v>
      </c>
      <c r="AD29" s="37">
        <v>583.9405918230261</v>
      </c>
      <c r="AE29" s="37">
        <v>732.786975205857</v>
      </c>
      <c r="AF29" s="37">
        <v>877.1082796233561</v>
      </c>
      <c r="AG29" s="37">
        <v>1106.0287174181449</v>
      </c>
      <c r="AH29" s="37">
        <v>1335.1308659441984</v>
      </c>
    </row>
    <row r="30" spans="1:34" ht="16.5" customHeight="1">
      <c r="A30" s="59"/>
      <c r="B30" s="35" t="s">
        <v>153</v>
      </c>
      <c r="C30" s="36">
        <v>0.02</v>
      </c>
      <c r="D30" s="37">
        <v>84.40619999999998</v>
      </c>
      <c r="E30" s="37">
        <v>118.64012399999999</v>
      </c>
      <c r="F30" s="37">
        <v>122.68242647999999</v>
      </c>
      <c r="G30" s="37">
        <v>153.96306000959999</v>
      </c>
      <c r="H30" s="37">
        <v>184.96025493979198</v>
      </c>
      <c r="I30" s="37">
        <v>209.6698421778878</v>
      </c>
      <c r="J30" s="37">
        <v>233.87387510503456</v>
      </c>
      <c r="K30" s="37">
        <v>151.34357101691404</v>
      </c>
      <c r="L30" s="37">
        <v>167.37520127578992</v>
      </c>
      <c r="M30" s="37">
        <v>182.6759850177829</v>
      </c>
      <c r="N30" s="37">
        <v>167.25650058712583</v>
      </c>
      <c r="O30" s="37">
        <v>178.2321450489977</v>
      </c>
      <c r="P30" s="37">
        <v>188.3602227395095</v>
      </c>
      <c r="Q30" s="37">
        <v>195.3527754305262</v>
      </c>
      <c r="R30" s="37">
        <v>200.62566893850075</v>
      </c>
      <c r="S30" s="37">
        <v>204.87266130301919</v>
      </c>
      <c r="T30" s="37">
        <v>207.30095216320407</v>
      </c>
      <c r="U30" s="37">
        <v>187.00144295262285</v>
      </c>
      <c r="V30" s="37">
        <v>145.59640212569428</v>
      </c>
      <c r="W30" s="37">
        <v>110.54008351277811</v>
      </c>
      <c r="X30" s="37">
        <v>84.03535686300832</v>
      </c>
      <c r="Y30" s="37">
        <v>89.26915967951938</v>
      </c>
      <c r="Z30" s="37">
        <v>93.60651222415609</v>
      </c>
      <c r="AA30" s="37">
        <v>124.774832682499</v>
      </c>
      <c r="AB30" s="37">
        <v>155.7059982448364</v>
      </c>
      <c r="AC30" s="37">
        <v>186.37843253605027</v>
      </c>
      <c r="AD30" s="37">
        <v>186.76979475946524</v>
      </c>
      <c r="AE30" s="37">
        <v>216.25695778825144</v>
      </c>
      <c r="AF30" s="37">
        <v>245.40398568662883</v>
      </c>
      <c r="AG30" s="37">
        <v>289.93587064683294</v>
      </c>
      <c r="AH30" s="37">
        <v>335.18847128429246</v>
      </c>
    </row>
    <row r="31" spans="1:34" ht="16.5" customHeight="1">
      <c r="A31" s="83" t="s">
        <v>154</v>
      </c>
      <c r="B31" s="84"/>
      <c r="C31" s="36"/>
      <c r="D31" s="37">
        <v>474.70799999999997</v>
      </c>
      <c r="E31" s="37">
        <v>695.3196329999998</v>
      </c>
      <c r="F31" s="37">
        <v>711.7058330249998</v>
      </c>
      <c r="G31" s="37">
        <v>909.2844985873247</v>
      </c>
      <c r="H31" s="37">
        <v>1102.2599251804052</v>
      </c>
      <c r="I31" s="37">
        <v>1250.6148428924039</v>
      </c>
      <c r="J31" s="37">
        <v>1393.417205296794</v>
      </c>
      <c r="K31" s="37">
        <v>822.5071888483785</v>
      </c>
      <c r="L31" s="37">
        <v>915.5882706147913</v>
      </c>
      <c r="M31" s="37">
        <v>1002.3653714301832</v>
      </c>
      <c r="N31" s="37">
        <v>882.9639771891827</v>
      </c>
      <c r="O31" s="37">
        <v>940.757740918131</v>
      </c>
      <c r="P31" s="37">
        <v>991.891243728669</v>
      </c>
      <c r="Q31" s="37">
        <v>1021.1784248632481</v>
      </c>
      <c r="R31" s="37">
        <v>1038.3201952814488</v>
      </c>
      <c r="S31" s="37">
        <v>1048.0843745302564</v>
      </c>
      <c r="T31" s="37">
        <v>1045.270137216616</v>
      </c>
      <c r="U31" s="37">
        <v>890.6358138261782</v>
      </c>
      <c r="V31" s="37">
        <v>596.9268832997248</v>
      </c>
      <c r="W31" s="37">
        <v>348.97381937857506</v>
      </c>
      <c r="X31" s="37">
        <v>160.93993426132386</v>
      </c>
      <c r="Y31" s="37">
        <v>186.6924688139149</v>
      </c>
      <c r="Z31" s="37">
        <v>205.97809756015278</v>
      </c>
      <c r="AA31" s="37">
        <v>403.7200204903811</v>
      </c>
      <c r="AB31" s="37">
        <v>597.1813691409867</v>
      </c>
      <c r="AC31" s="37">
        <v>786.224961469145</v>
      </c>
      <c r="AD31" s="37">
        <v>770.7103865824913</v>
      </c>
      <c r="AE31" s="37">
        <v>949.0439329941084</v>
      </c>
      <c r="AF31" s="37">
        <v>1122.512265309985</v>
      </c>
      <c r="AG31" s="37">
        <v>1395.9645880649778</v>
      </c>
      <c r="AH31" s="37">
        <v>1670.319337228491</v>
      </c>
    </row>
  </sheetData>
  <mergeCells count="50">
    <mergeCell ref="A1:B1"/>
    <mergeCell ref="C1:N4"/>
    <mergeCell ref="A4:B4"/>
    <mergeCell ref="A5:B5"/>
    <mergeCell ref="A6:B6"/>
    <mergeCell ref="A7:B7"/>
    <mergeCell ref="A8:B8"/>
    <mergeCell ref="A9:B9"/>
    <mergeCell ref="A10:B10"/>
    <mergeCell ref="A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G11:AG12"/>
    <mergeCell ref="AH11:AH12"/>
    <mergeCell ref="AC11:AC12"/>
    <mergeCell ref="AD11:AD12"/>
    <mergeCell ref="AE11:AE12"/>
    <mergeCell ref="AF11:AF12"/>
    <mergeCell ref="A16:B16"/>
    <mergeCell ref="A17:B17"/>
    <mergeCell ref="A25:B25"/>
    <mergeCell ref="A26:B26"/>
    <mergeCell ref="A27:B27"/>
    <mergeCell ref="A28:B28"/>
    <mergeCell ref="A29:A30"/>
    <mergeCell ref="A31:B31"/>
  </mergeCells>
  <printOptions/>
  <pageMargins left="0.5905511811023623" right="0.4724409448818898" top="0.5905511811023623" bottom="0.5905511811023623" header="0.31496062992125984" footer="0.31496062992125984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"/>
  <sheetViews>
    <sheetView showGridLines="0" zoomScale="85" zoomScaleNormal="85" workbookViewId="0" topLeftCell="A1">
      <selection activeCell="S4" sqref="S4"/>
    </sheetView>
  </sheetViews>
  <sheetFormatPr defaultColWidth="9.00390625" defaultRowHeight="13.5"/>
  <cols>
    <col min="1" max="1" width="7.625" style="0" customWidth="1"/>
    <col min="2" max="2" width="11.625" style="0" customWidth="1"/>
    <col min="3" max="3" width="7.625" style="0" customWidth="1"/>
    <col min="4" max="33" width="7.00390625" style="0" customWidth="1"/>
    <col min="34" max="34" width="7.50390625" style="0" customWidth="1"/>
  </cols>
  <sheetData>
    <row r="1" spans="1:20" ht="13.5" customHeight="1">
      <c r="A1" s="93" t="s">
        <v>214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54"/>
      <c r="T1" s="54"/>
    </row>
    <row r="2" spans="1:20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54"/>
      <c r="T2" s="54"/>
    </row>
    <row r="3" spans="1:20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54"/>
      <c r="T3" s="54"/>
    </row>
    <row r="4" spans="1:20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3" t="s">
        <v>215</v>
      </c>
      <c r="T4" s="13"/>
    </row>
    <row r="5" spans="1:34" ht="16.5" customHeight="1">
      <c r="A5" s="55"/>
      <c r="B5" s="55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</row>
    <row r="6" spans="1:34" ht="16.5" customHeight="1">
      <c r="A6" s="60" t="s">
        <v>32</v>
      </c>
      <c r="B6" s="60"/>
      <c r="C6" s="6" t="s">
        <v>211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49</v>
      </c>
      <c r="U6" s="6" t="s">
        <v>50</v>
      </c>
      <c r="V6" s="6" t="s">
        <v>51</v>
      </c>
      <c r="W6" s="6" t="s">
        <v>52</v>
      </c>
      <c r="X6" s="6" t="s">
        <v>53</v>
      </c>
      <c r="Y6" s="6" t="s">
        <v>54</v>
      </c>
      <c r="Z6" s="6" t="s">
        <v>55</v>
      </c>
      <c r="AA6" s="6" t="s">
        <v>56</v>
      </c>
      <c r="AB6" s="6" t="s">
        <v>57</v>
      </c>
      <c r="AC6" s="6" t="s">
        <v>58</v>
      </c>
      <c r="AD6" s="6" t="s">
        <v>59</v>
      </c>
      <c r="AE6" s="6" t="s">
        <v>60</v>
      </c>
      <c r="AF6" s="6" t="s">
        <v>61</v>
      </c>
      <c r="AG6" s="6" t="s">
        <v>62</v>
      </c>
      <c r="AH6" s="6" t="s">
        <v>63</v>
      </c>
    </row>
    <row r="7" spans="1:34" ht="16.5" customHeight="1">
      <c r="A7" s="60" t="s">
        <v>64</v>
      </c>
      <c r="B7" s="60"/>
      <c r="C7" s="7"/>
      <c r="D7" s="6" t="s">
        <v>90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  <c r="J7" s="6" t="s">
        <v>96</v>
      </c>
      <c r="K7" s="6" t="s">
        <v>97</v>
      </c>
      <c r="L7" s="6" t="s">
        <v>98</v>
      </c>
      <c r="M7" s="6" t="s">
        <v>99</v>
      </c>
      <c r="N7" s="6" t="s">
        <v>100</v>
      </c>
      <c r="O7" s="6" t="s">
        <v>101</v>
      </c>
      <c r="P7" s="6" t="s">
        <v>102</v>
      </c>
      <c r="Q7" s="6" t="s">
        <v>103</v>
      </c>
      <c r="R7" s="6" t="s">
        <v>104</v>
      </c>
      <c r="S7" s="6" t="s">
        <v>105</v>
      </c>
      <c r="T7" s="6" t="s">
        <v>194</v>
      </c>
      <c r="U7" s="6" t="s">
        <v>195</v>
      </c>
      <c r="V7" s="6" t="s">
        <v>196</v>
      </c>
      <c r="W7" s="6" t="s">
        <v>197</v>
      </c>
      <c r="X7" s="6" t="s">
        <v>198</v>
      </c>
      <c r="Y7" s="6" t="s">
        <v>199</v>
      </c>
      <c r="Z7" s="6" t="s">
        <v>200</v>
      </c>
      <c r="AA7" s="6" t="s">
        <v>201</v>
      </c>
      <c r="AB7" s="6" t="s">
        <v>202</v>
      </c>
      <c r="AC7" s="6" t="s">
        <v>203</v>
      </c>
      <c r="AD7" s="6" t="s">
        <v>204</v>
      </c>
      <c r="AE7" s="6" t="s">
        <v>205</v>
      </c>
      <c r="AF7" s="6" t="s">
        <v>206</v>
      </c>
      <c r="AG7" s="6" t="s">
        <v>207</v>
      </c>
      <c r="AH7" s="6" t="s">
        <v>208</v>
      </c>
    </row>
    <row r="8" spans="1:34" ht="16.5" customHeight="1">
      <c r="A8" s="60" t="s">
        <v>106</v>
      </c>
      <c r="B8" s="60"/>
      <c r="C8" s="7"/>
      <c r="D8" s="6" t="s">
        <v>89</v>
      </c>
      <c r="E8" s="6" t="s">
        <v>90</v>
      </c>
      <c r="F8" s="6" t="s">
        <v>91</v>
      </c>
      <c r="G8" s="6" t="s">
        <v>92</v>
      </c>
      <c r="H8" s="6" t="s">
        <v>93</v>
      </c>
      <c r="I8" s="6" t="s">
        <v>94</v>
      </c>
      <c r="J8" s="6" t="s">
        <v>95</v>
      </c>
      <c r="K8" s="6" t="s">
        <v>96</v>
      </c>
      <c r="L8" s="6" t="s">
        <v>97</v>
      </c>
      <c r="M8" s="6" t="s">
        <v>98</v>
      </c>
      <c r="N8" s="6" t="s">
        <v>99</v>
      </c>
      <c r="O8" s="6" t="s">
        <v>100</v>
      </c>
      <c r="P8" s="6" t="s">
        <v>101</v>
      </c>
      <c r="Q8" s="6" t="s">
        <v>102</v>
      </c>
      <c r="R8" s="6" t="s">
        <v>103</v>
      </c>
      <c r="S8" s="6" t="s">
        <v>104</v>
      </c>
      <c r="T8" s="6" t="s">
        <v>105</v>
      </c>
      <c r="U8" s="6" t="s">
        <v>194</v>
      </c>
      <c r="V8" s="6" t="s">
        <v>195</v>
      </c>
      <c r="W8" s="6" t="s">
        <v>196</v>
      </c>
      <c r="X8" s="6" t="s">
        <v>197</v>
      </c>
      <c r="Y8" s="6" t="s">
        <v>198</v>
      </c>
      <c r="Z8" s="6" t="s">
        <v>199</v>
      </c>
      <c r="AA8" s="6" t="s">
        <v>200</v>
      </c>
      <c r="AB8" s="6" t="s">
        <v>201</v>
      </c>
      <c r="AC8" s="6" t="s">
        <v>202</v>
      </c>
      <c r="AD8" s="6" t="s">
        <v>203</v>
      </c>
      <c r="AE8" s="6" t="s">
        <v>204</v>
      </c>
      <c r="AF8" s="6" t="s">
        <v>205</v>
      </c>
      <c r="AG8" s="6" t="s">
        <v>206</v>
      </c>
      <c r="AH8" s="6" t="s">
        <v>207</v>
      </c>
    </row>
    <row r="9" spans="1:34" ht="16.5" customHeight="1">
      <c r="A9" s="60" t="s">
        <v>158</v>
      </c>
      <c r="B9" s="60"/>
      <c r="C9" s="79"/>
      <c r="D9" s="81"/>
      <c r="E9" s="77"/>
      <c r="F9" s="77"/>
      <c r="G9" s="77"/>
      <c r="H9" s="77" t="s">
        <v>181</v>
      </c>
      <c r="I9" s="77"/>
      <c r="J9" s="77"/>
      <c r="K9" s="77" t="s">
        <v>209</v>
      </c>
      <c r="L9" s="77"/>
      <c r="M9" s="77"/>
      <c r="N9" s="77"/>
      <c r="O9" s="77" t="s">
        <v>209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102"/>
    </row>
    <row r="10" spans="1:34" ht="16.5" customHeight="1">
      <c r="A10" s="60"/>
      <c r="B10" s="60"/>
      <c r="C10" s="80"/>
      <c r="D10" s="82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103"/>
    </row>
    <row r="11" spans="1:34" ht="16.5" customHeight="1">
      <c r="A11" s="10"/>
      <c r="B11" s="11"/>
      <c r="C11" s="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6.5" customHeight="1">
      <c r="A12" s="14"/>
      <c r="B12" s="43" t="s">
        <v>143</v>
      </c>
      <c r="C12" s="16">
        <v>-0.03</v>
      </c>
      <c r="D12" s="40">
        <v>603</v>
      </c>
      <c r="E12" s="17">
        <f>D12*(1+$C$12)*(1+$C$43)</f>
        <v>584.91</v>
      </c>
      <c r="F12" s="17">
        <f>E12*(1+$C$12)*(1+$C$43)</f>
        <v>567.3626999999999</v>
      </c>
      <c r="G12" s="17">
        <f>F12*(1+$C$12)*(1+$C$43)</f>
        <v>550.3418189999999</v>
      </c>
      <c r="H12" s="17">
        <f>G12*(1+$C$12)*(1+$C$43)</f>
        <v>533.8315644299998</v>
      </c>
      <c r="I12" s="17">
        <f>H12*(1+$C$12)*(1+$C$43)</f>
        <v>517.8166174970999</v>
      </c>
      <c r="J12" s="17">
        <v>0</v>
      </c>
      <c r="K12" s="17">
        <f>J12</f>
        <v>0</v>
      </c>
      <c r="L12" s="17">
        <f>K12</f>
        <v>0</v>
      </c>
      <c r="M12" s="17">
        <f>L12</f>
        <v>0</v>
      </c>
      <c r="N12" s="17">
        <f>M12</f>
        <v>0</v>
      </c>
      <c r="O12" s="17">
        <f aca="true" t="shared" si="0" ref="O12:AG12">N12</f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7">
        <f t="shared" si="0"/>
        <v>0</v>
      </c>
      <c r="U12" s="17">
        <f t="shared" si="0"/>
        <v>0</v>
      </c>
      <c r="V12" s="17">
        <f t="shared" si="0"/>
        <v>0</v>
      </c>
      <c r="W12" s="17">
        <f t="shared" si="0"/>
        <v>0</v>
      </c>
      <c r="X12" s="17">
        <f t="shared" si="0"/>
        <v>0</v>
      </c>
      <c r="Y12" s="17">
        <f t="shared" si="0"/>
        <v>0</v>
      </c>
      <c r="Z12" s="17">
        <f t="shared" si="0"/>
        <v>0</v>
      </c>
      <c r="AA12" s="17">
        <f t="shared" si="0"/>
        <v>0</v>
      </c>
      <c r="AB12" s="17">
        <f t="shared" si="0"/>
        <v>0</v>
      </c>
      <c r="AC12" s="17">
        <f t="shared" si="0"/>
        <v>0</v>
      </c>
      <c r="AD12" s="17">
        <f t="shared" si="0"/>
        <v>0</v>
      </c>
      <c r="AE12" s="17">
        <f t="shared" si="0"/>
        <v>0</v>
      </c>
      <c r="AF12" s="17">
        <f t="shared" si="0"/>
        <v>0</v>
      </c>
      <c r="AG12" s="17">
        <f t="shared" si="0"/>
        <v>0</v>
      </c>
      <c r="AH12" s="17">
        <f>AG12</f>
        <v>0</v>
      </c>
    </row>
    <row r="13" spans="1:34" ht="16.5" customHeight="1">
      <c r="A13" s="18"/>
      <c r="B13" s="43" t="s">
        <v>144</v>
      </c>
      <c r="C13" s="16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2000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</row>
    <row r="14" spans="1:34" ht="16.5" customHeight="1">
      <c r="A14" s="52"/>
      <c r="B14" s="43" t="s">
        <v>182</v>
      </c>
      <c r="C14" s="16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200</v>
      </c>
      <c r="O14" s="7">
        <v>200</v>
      </c>
      <c r="P14" s="7">
        <v>200</v>
      </c>
      <c r="Q14" s="7">
        <v>200</v>
      </c>
      <c r="R14" s="7">
        <v>200</v>
      </c>
      <c r="S14" s="7">
        <v>200</v>
      </c>
      <c r="T14" s="7">
        <v>200</v>
      </c>
      <c r="U14" s="7">
        <v>200</v>
      </c>
      <c r="V14" s="7">
        <v>200</v>
      </c>
      <c r="W14" s="7">
        <v>200</v>
      </c>
      <c r="X14" s="7">
        <v>200</v>
      </c>
      <c r="Y14" s="7">
        <v>200</v>
      </c>
      <c r="Z14" s="7">
        <v>200</v>
      </c>
      <c r="AA14" s="7">
        <v>200</v>
      </c>
      <c r="AB14" s="7">
        <v>200</v>
      </c>
      <c r="AC14" s="7">
        <v>200</v>
      </c>
      <c r="AD14" s="7">
        <v>200</v>
      </c>
      <c r="AE14" s="7">
        <v>200</v>
      </c>
      <c r="AF14" s="7">
        <v>200</v>
      </c>
      <c r="AG14" s="7">
        <v>200</v>
      </c>
      <c r="AH14" s="7">
        <v>200</v>
      </c>
    </row>
    <row r="15" spans="1:34" ht="16.5" customHeight="1">
      <c r="A15" s="52"/>
      <c r="B15" s="53" t="s">
        <v>183</v>
      </c>
      <c r="C15" s="16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64</v>
      </c>
      <c r="P15" s="7">
        <v>64</v>
      </c>
      <c r="Q15" s="7">
        <v>64</v>
      </c>
      <c r="R15" s="7">
        <v>64</v>
      </c>
      <c r="S15" s="7">
        <v>64</v>
      </c>
      <c r="T15" s="7">
        <v>64</v>
      </c>
      <c r="U15" s="7">
        <v>64</v>
      </c>
      <c r="V15" s="7">
        <v>64</v>
      </c>
      <c r="W15" s="7">
        <v>64</v>
      </c>
      <c r="X15" s="7">
        <v>64</v>
      </c>
      <c r="Y15" s="7">
        <v>64</v>
      </c>
      <c r="Z15" s="7">
        <v>64</v>
      </c>
      <c r="AA15" s="7">
        <v>64</v>
      </c>
      <c r="AB15" s="7">
        <v>64</v>
      </c>
      <c r="AC15" s="7">
        <v>64</v>
      </c>
      <c r="AD15" s="7">
        <v>64</v>
      </c>
      <c r="AE15" s="7">
        <v>64</v>
      </c>
      <c r="AF15" s="7">
        <v>64</v>
      </c>
      <c r="AG15" s="7">
        <v>64</v>
      </c>
      <c r="AH15" s="7">
        <v>64</v>
      </c>
    </row>
    <row r="16" spans="1:34" ht="16.5" customHeight="1">
      <c r="A16" s="85" t="s">
        <v>145</v>
      </c>
      <c r="B16" s="86"/>
      <c r="C16" s="19"/>
      <c r="D16" s="20">
        <f>SUM(D12:D15)</f>
        <v>603</v>
      </c>
      <c r="E16" s="20">
        <f aca="true" t="shared" si="1" ref="E16:N16">SUM(E12:E15)</f>
        <v>584.91</v>
      </c>
      <c r="F16" s="20">
        <f t="shared" si="1"/>
        <v>567.3626999999999</v>
      </c>
      <c r="G16" s="20">
        <f t="shared" si="1"/>
        <v>550.3418189999999</v>
      </c>
      <c r="H16" s="20">
        <f t="shared" si="1"/>
        <v>533.8315644299998</v>
      </c>
      <c r="I16" s="20">
        <f t="shared" si="1"/>
        <v>2517.8166174970997</v>
      </c>
      <c r="J16" s="20">
        <f t="shared" si="1"/>
        <v>0</v>
      </c>
      <c r="K16" s="20">
        <f>SUM(K12:K15)</f>
        <v>0</v>
      </c>
      <c r="L16" s="20">
        <f t="shared" si="1"/>
        <v>0</v>
      </c>
      <c r="M16" s="20">
        <f t="shared" si="1"/>
        <v>0</v>
      </c>
      <c r="N16" s="20">
        <f t="shared" si="1"/>
        <v>200</v>
      </c>
      <c r="O16" s="20">
        <f>SUM(O12:O15)</f>
        <v>264</v>
      </c>
      <c r="P16" s="20">
        <f>SUM(P12:P15)</f>
        <v>264</v>
      </c>
      <c r="Q16" s="20">
        <f>SUM(Q12:Q15)</f>
        <v>264</v>
      </c>
      <c r="R16" s="20">
        <f>SUM(R12:R15)</f>
        <v>264</v>
      </c>
      <c r="S16" s="20">
        <f>SUM(S12:S15)</f>
        <v>264</v>
      </c>
      <c r="T16" s="20">
        <f aca="true" t="shared" si="2" ref="T16:AH16">SUM(T12:T15)</f>
        <v>264</v>
      </c>
      <c r="U16" s="20">
        <f t="shared" si="2"/>
        <v>264</v>
      </c>
      <c r="V16" s="20">
        <f t="shared" si="2"/>
        <v>264</v>
      </c>
      <c r="W16" s="20">
        <f t="shared" si="2"/>
        <v>264</v>
      </c>
      <c r="X16" s="20">
        <f t="shared" si="2"/>
        <v>264</v>
      </c>
      <c r="Y16" s="20">
        <f t="shared" si="2"/>
        <v>264</v>
      </c>
      <c r="Z16" s="20">
        <f t="shared" si="2"/>
        <v>264</v>
      </c>
      <c r="AA16" s="20">
        <f t="shared" si="2"/>
        <v>264</v>
      </c>
      <c r="AB16" s="20">
        <f t="shared" si="2"/>
        <v>264</v>
      </c>
      <c r="AC16" s="20">
        <f t="shared" si="2"/>
        <v>264</v>
      </c>
      <c r="AD16" s="20">
        <f t="shared" si="2"/>
        <v>264</v>
      </c>
      <c r="AE16" s="20">
        <f t="shared" si="2"/>
        <v>264</v>
      </c>
      <c r="AF16" s="20">
        <f t="shared" si="2"/>
        <v>264</v>
      </c>
      <c r="AG16" s="20">
        <f t="shared" si="2"/>
        <v>264</v>
      </c>
      <c r="AH16" s="20">
        <f t="shared" si="2"/>
        <v>264</v>
      </c>
    </row>
    <row r="17" spans="1:34" ht="16.5" customHeight="1">
      <c r="A17" s="56"/>
      <c r="B17" s="57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1:34" ht="16.5" customHeight="1">
      <c r="A18" s="26"/>
      <c r="B18" s="43" t="s">
        <v>146</v>
      </c>
      <c r="C18" s="16">
        <v>0.01</v>
      </c>
      <c r="D18" s="17">
        <v>208.08</v>
      </c>
      <c r="E18" s="17">
        <f>D18*(1+$C$18)</f>
        <v>210.16080000000002</v>
      </c>
      <c r="F18" s="17">
        <f aca="true" t="shared" si="3" ref="F18:N18">E18*(1+$C$18)</f>
        <v>212.26240800000002</v>
      </c>
      <c r="G18" s="17">
        <f t="shared" si="3"/>
        <v>214.38503208000003</v>
      </c>
      <c r="H18" s="17">
        <f t="shared" si="3"/>
        <v>216.52888240080003</v>
      </c>
      <c r="I18" s="17">
        <f t="shared" si="3"/>
        <v>218.69417122480803</v>
      </c>
      <c r="J18" s="17">
        <f t="shared" si="3"/>
        <v>220.88111293705612</v>
      </c>
      <c r="K18" s="17">
        <f t="shared" si="3"/>
        <v>223.08992406642668</v>
      </c>
      <c r="L18" s="17">
        <f t="shared" si="3"/>
        <v>225.32082330709093</v>
      </c>
      <c r="M18" s="17">
        <f t="shared" si="3"/>
        <v>227.57403154016185</v>
      </c>
      <c r="N18" s="17">
        <f t="shared" si="3"/>
        <v>229.8497718555635</v>
      </c>
      <c r="O18" s="17">
        <f>N18*(1+$C$18)</f>
        <v>232.14826957411913</v>
      </c>
      <c r="P18" s="17">
        <f>O18*(1+$C$18)</f>
        <v>234.46975226986032</v>
      </c>
      <c r="Q18" s="17">
        <f>P18*(1+$C$18)</f>
        <v>236.81444979255892</v>
      </c>
      <c r="R18" s="17">
        <f>Q18*(1+$C$18)</f>
        <v>239.1825942904845</v>
      </c>
      <c r="S18" s="17">
        <f>R18*(1+$C$18)</f>
        <v>241.57442023338936</v>
      </c>
      <c r="T18" s="17">
        <f aca="true" t="shared" si="4" ref="T18:AC18">S18*(1+$C$18)</f>
        <v>243.99016443572324</v>
      </c>
      <c r="U18" s="17">
        <f t="shared" si="4"/>
        <v>246.43006608008048</v>
      </c>
      <c r="V18" s="17">
        <f t="shared" si="4"/>
        <v>248.89436674088128</v>
      </c>
      <c r="W18" s="17">
        <f t="shared" si="4"/>
        <v>251.3833104082901</v>
      </c>
      <c r="X18" s="17">
        <f t="shared" si="4"/>
        <v>253.897143512373</v>
      </c>
      <c r="Y18" s="17">
        <f t="shared" si="4"/>
        <v>256.4361149474967</v>
      </c>
      <c r="Z18" s="17">
        <f t="shared" si="4"/>
        <v>259.0004760969717</v>
      </c>
      <c r="AA18" s="17">
        <f t="shared" si="4"/>
        <v>261.5904808579414</v>
      </c>
      <c r="AB18" s="17">
        <f t="shared" si="4"/>
        <v>264.2063856665208</v>
      </c>
      <c r="AC18" s="17">
        <f t="shared" si="4"/>
        <v>266.84844952318605</v>
      </c>
      <c r="AD18" s="17">
        <f>AC18*(1+$C$18)</f>
        <v>269.5169340184179</v>
      </c>
      <c r="AE18" s="17">
        <f>AD18*(1+$C$18)</f>
        <v>272.21210335860206</v>
      </c>
      <c r="AF18" s="17">
        <f>AE18*(1+$C$18)</f>
        <v>274.93422439218807</v>
      </c>
      <c r="AG18" s="17">
        <f>AF18*(1+$C$18)</f>
        <v>277.68356663610996</v>
      </c>
      <c r="AH18" s="17">
        <f>AG18*(1+$C$18)</f>
        <v>280.46040230247104</v>
      </c>
    </row>
    <row r="19" spans="1:34" ht="16.5" customHeight="1">
      <c r="A19" s="27"/>
      <c r="B19" s="43" t="s">
        <v>147</v>
      </c>
      <c r="C19" s="16">
        <v>0</v>
      </c>
      <c r="D19" s="7">
        <v>105</v>
      </c>
      <c r="E19" s="17">
        <f>D19*(1+$C$19)</f>
        <v>105</v>
      </c>
      <c r="F19" s="17">
        <f>E19*(1+$C$19)</f>
        <v>105</v>
      </c>
      <c r="G19" s="17">
        <f>F19*(1+$C$19)</f>
        <v>105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</row>
    <row r="20" spans="1:34" ht="16.5" customHeight="1">
      <c r="A20" s="27"/>
      <c r="B20" s="43" t="s">
        <v>155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</row>
    <row r="21" spans="1:34" ht="16.5" customHeight="1">
      <c r="A21" s="27"/>
      <c r="B21" s="43" t="s">
        <v>156</v>
      </c>
      <c r="C21" s="16">
        <v>0</v>
      </c>
      <c r="D21" s="17">
        <v>55</v>
      </c>
      <c r="E21" s="17">
        <v>53.50070450348594</v>
      </c>
      <c r="F21" s="17">
        <v>51.87428308657997</v>
      </c>
      <c r="G21" s="17">
        <v>50.297304880747944</v>
      </c>
      <c r="H21" s="17">
        <v>48.768266812373206</v>
      </c>
      <c r="I21" s="17">
        <v>47.28571150127706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</row>
    <row r="22" spans="1:34" ht="16.5" customHeight="1">
      <c r="A22" s="27"/>
      <c r="B22" s="43" t="s">
        <v>157</v>
      </c>
      <c r="C22" s="16">
        <v>0.03</v>
      </c>
      <c r="D22" s="17">
        <v>77.26926459087443</v>
      </c>
      <c r="E22" s="17">
        <f>D22*(1+$C$22)</f>
        <v>79.58734252860066</v>
      </c>
      <c r="F22" s="17">
        <f>E22*(1+$C$22)</f>
        <v>81.97496280445868</v>
      </c>
      <c r="G22" s="17">
        <f>F22*(1+$C$22)</f>
        <v>84.43421168859244</v>
      </c>
      <c r="H22" s="17">
        <f>G22*(1+$C$22)</f>
        <v>86.96723803925022</v>
      </c>
      <c r="I22" s="17">
        <f aca="true" t="shared" si="5" ref="I22:S22">H22*(1+$C$22)</f>
        <v>89.57625518042772</v>
      </c>
      <c r="J22" s="17">
        <f t="shared" si="5"/>
        <v>92.26354283584055</v>
      </c>
      <c r="K22" s="17">
        <f t="shared" si="5"/>
        <v>95.03144912091577</v>
      </c>
      <c r="L22" s="17">
        <f t="shared" si="5"/>
        <v>97.88239259454325</v>
      </c>
      <c r="M22" s="17">
        <f t="shared" si="5"/>
        <v>100.81886437237955</v>
      </c>
      <c r="N22" s="17">
        <f t="shared" si="5"/>
        <v>103.84343030355095</v>
      </c>
      <c r="O22" s="17">
        <f t="shared" si="5"/>
        <v>106.95873321265748</v>
      </c>
      <c r="P22" s="17">
        <f t="shared" si="5"/>
        <v>110.1674952090372</v>
      </c>
      <c r="Q22" s="17">
        <f t="shared" si="5"/>
        <v>113.47252006530832</v>
      </c>
      <c r="R22" s="17">
        <f t="shared" si="5"/>
        <v>116.87669566726757</v>
      </c>
      <c r="S22" s="17">
        <f t="shared" si="5"/>
        <v>120.38299653728559</v>
      </c>
      <c r="T22" s="17">
        <f aca="true" t="shared" si="6" ref="T22:AE22">S22*(1+$C$22)</f>
        <v>123.99448643340416</v>
      </c>
      <c r="U22" s="17">
        <f t="shared" si="6"/>
        <v>127.7143210264063</v>
      </c>
      <c r="V22" s="17">
        <f t="shared" si="6"/>
        <v>131.54575065719848</v>
      </c>
      <c r="W22" s="17">
        <f t="shared" si="6"/>
        <v>135.49212317691445</v>
      </c>
      <c r="X22" s="17">
        <f t="shared" si="6"/>
        <v>139.5568868722219</v>
      </c>
      <c r="Y22" s="17">
        <f t="shared" si="6"/>
        <v>143.74359347838856</v>
      </c>
      <c r="Z22" s="17">
        <f t="shared" si="6"/>
        <v>148.05590128274022</v>
      </c>
      <c r="AA22" s="17">
        <f t="shared" si="6"/>
        <v>152.49757832122242</v>
      </c>
      <c r="AB22" s="17">
        <f t="shared" si="6"/>
        <v>157.0725056708591</v>
      </c>
      <c r="AC22" s="17">
        <f t="shared" si="6"/>
        <v>161.7846808409849</v>
      </c>
      <c r="AD22" s="17">
        <f t="shared" si="6"/>
        <v>166.63822126621443</v>
      </c>
      <c r="AE22" s="17">
        <f t="shared" si="6"/>
        <v>171.63736790420086</v>
      </c>
      <c r="AF22" s="17">
        <f>AE22*(1+$C$22)</f>
        <v>176.7864889413269</v>
      </c>
      <c r="AG22" s="17">
        <f>AF22*(1+$C$22)</f>
        <v>182.0900836095667</v>
      </c>
      <c r="AH22" s="17">
        <f>AG22*(1+$C$22)</f>
        <v>187.5527861178537</v>
      </c>
    </row>
    <row r="23" spans="1:34" ht="16.5" customHeight="1">
      <c r="A23" s="27"/>
      <c r="B23" s="43" t="s">
        <v>148</v>
      </c>
      <c r="C23" s="16">
        <v>0.01</v>
      </c>
      <c r="D23" s="7">
        <v>26</v>
      </c>
      <c r="E23" s="17">
        <f aca="true" t="shared" si="7" ref="E23:N23">D23*(1+$C$23)</f>
        <v>26.26</v>
      </c>
      <c r="F23" s="17">
        <f t="shared" si="7"/>
        <v>26.5226</v>
      </c>
      <c r="G23" s="17">
        <f t="shared" si="7"/>
        <v>26.787826000000003</v>
      </c>
      <c r="H23" s="17">
        <f t="shared" si="7"/>
        <v>27.055704260000002</v>
      </c>
      <c r="I23" s="17">
        <f t="shared" si="7"/>
        <v>27.326261302600003</v>
      </c>
      <c r="J23" s="17">
        <f t="shared" si="7"/>
        <v>27.599523915626</v>
      </c>
      <c r="K23" s="17">
        <f t="shared" si="7"/>
        <v>27.87551915478226</v>
      </c>
      <c r="L23" s="17">
        <f t="shared" si="7"/>
        <v>28.154274346330084</v>
      </c>
      <c r="M23" s="17">
        <f t="shared" si="7"/>
        <v>28.435817089793385</v>
      </c>
      <c r="N23" s="17">
        <f t="shared" si="7"/>
        <v>28.72017526069132</v>
      </c>
      <c r="O23" s="17">
        <f>N23*(1+$C$23)</f>
        <v>29.007377013298235</v>
      </c>
      <c r="P23" s="17">
        <f>O23*(1+$C$23)</f>
        <v>29.297450783431216</v>
      </c>
      <c r="Q23" s="17">
        <f>P23*(1+$C$23)</f>
        <v>29.59042529126553</v>
      </c>
      <c r="R23" s="17">
        <f>Q23*(1+$C$23)</f>
        <v>29.886329544178185</v>
      </c>
      <c r="S23" s="17">
        <f>R23*(1+$C$23)</f>
        <v>30.18519283961997</v>
      </c>
      <c r="T23" s="17">
        <f aca="true" t="shared" si="8" ref="T23:AC23">S23*(1+$C$23)</f>
        <v>30.48704476801617</v>
      </c>
      <c r="U23" s="17">
        <f t="shared" si="8"/>
        <v>30.79191521569633</v>
      </c>
      <c r="V23" s="17">
        <f t="shared" si="8"/>
        <v>31.099834367853294</v>
      </c>
      <c r="W23" s="17">
        <f t="shared" si="8"/>
        <v>31.410832711531828</v>
      </c>
      <c r="X23" s="17">
        <f t="shared" si="8"/>
        <v>31.724941038647145</v>
      </c>
      <c r="Y23" s="17">
        <f t="shared" si="8"/>
        <v>32.04219044903362</v>
      </c>
      <c r="Z23" s="17">
        <f t="shared" si="8"/>
        <v>32.36261235352396</v>
      </c>
      <c r="AA23" s="17">
        <f t="shared" si="8"/>
        <v>32.6862384770592</v>
      </c>
      <c r="AB23" s="17">
        <f t="shared" si="8"/>
        <v>33.01310086182979</v>
      </c>
      <c r="AC23" s="17">
        <f t="shared" si="8"/>
        <v>33.343231870448086</v>
      </c>
      <c r="AD23" s="17">
        <f>AC23*(1+$C$23)</f>
        <v>33.67666418915257</v>
      </c>
      <c r="AE23" s="17">
        <f>AD23*(1+$C$23)</f>
        <v>34.0134308310441</v>
      </c>
      <c r="AF23" s="17">
        <f>AE23*(1+$C$23)</f>
        <v>34.35356513935454</v>
      </c>
      <c r="AG23" s="17">
        <f>AF23*(1+$C$23)</f>
        <v>34.69710079074808</v>
      </c>
      <c r="AH23" s="17">
        <f>AG23*(1+$C$23)</f>
        <v>35.044071798655565</v>
      </c>
    </row>
    <row r="24" spans="1:34" ht="16.5" customHeight="1">
      <c r="A24" s="27"/>
      <c r="B24" s="43" t="s">
        <v>149</v>
      </c>
      <c r="C24" s="16">
        <v>0</v>
      </c>
      <c r="D24" s="7">
        <v>0</v>
      </c>
      <c r="E24" s="7">
        <v>0</v>
      </c>
      <c r="F24" s="7">
        <v>0</v>
      </c>
      <c r="G24" s="7">
        <v>0</v>
      </c>
      <c r="H24" s="7">
        <v>200</v>
      </c>
      <c r="I24" s="7">
        <v>0</v>
      </c>
      <c r="J24" s="7">
        <v>0</v>
      </c>
      <c r="K24" s="7">
        <v>30</v>
      </c>
      <c r="L24" s="7">
        <v>0</v>
      </c>
      <c r="M24" s="7">
        <v>0</v>
      </c>
      <c r="N24" s="7">
        <v>0</v>
      </c>
      <c r="O24" s="7">
        <v>30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</row>
    <row r="25" spans="1:34" ht="16.5" customHeight="1">
      <c r="A25" s="87" t="s">
        <v>150</v>
      </c>
      <c r="B25" s="88"/>
      <c r="C25" s="28"/>
      <c r="D25" s="29">
        <v>493.773883883593</v>
      </c>
      <c r="E25" s="29">
        <f aca="true" t="shared" si="9" ref="E25:N25">SUM(E18:E24)</f>
        <v>474.5088470320866</v>
      </c>
      <c r="F25" s="29">
        <f t="shared" si="9"/>
        <v>477.6342538910387</v>
      </c>
      <c r="G25" s="29">
        <f t="shared" si="9"/>
        <v>480.9043746493404</v>
      </c>
      <c r="H25" s="29">
        <f t="shared" si="9"/>
        <v>579.3200915124235</v>
      </c>
      <c r="I25" s="29">
        <f t="shared" si="9"/>
        <v>382.8823992091128</v>
      </c>
      <c r="J25" s="29">
        <f t="shared" si="9"/>
        <v>340.74417968852265</v>
      </c>
      <c r="K25" s="29">
        <f t="shared" si="9"/>
        <v>375.9968923421247</v>
      </c>
      <c r="L25" s="29">
        <f t="shared" si="9"/>
        <v>351.3574902479643</v>
      </c>
      <c r="M25" s="29">
        <f t="shared" si="9"/>
        <v>356.8287130023348</v>
      </c>
      <c r="N25" s="29">
        <f t="shared" si="9"/>
        <v>362.4133774198058</v>
      </c>
      <c r="O25" s="29">
        <f>SUM(O18:O24)</f>
        <v>398.11437980007486</v>
      </c>
      <c r="P25" s="29">
        <f>SUM(P18:P24)</f>
        <v>373.9346982623287</v>
      </c>
      <c r="Q25" s="29">
        <f>SUM(Q18:Q24)</f>
        <v>379.8773951491328</v>
      </c>
      <c r="R25" s="29">
        <f>SUM(R18:R24)</f>
        <v>385.94561950193025</v>
      </c>
      <c r="S25" s="29">
        <f>SUM(S18:S24)</f>
        <v>392.1426096102949</v>
      </c>
      <c r="T25" s="29">
        <f aca="true" t="shared" si="10" ref="T25:AC25">SUM(T18:T24)</f>
        <v>398.47169563714357</v>
      </c>
      <c r="U25" s="29">
        <f t="shared" si="10"/>
        <v>404.9363023221831</v>
      </c>
      <c r="V25" s="29">
        <f t="shared" si="10"/>
        <v>411.5399517659331</v>
      </c>
      <c r="W25" s="29">
        <f t="shared" si="10"/>
        <v>418.28626629673636</v>
      </c>
      <c r="X25" s="29">
        <f t="shared" si="10"/>
        <v>425.17897142324205</v>
      </c>
      <c r="Y25" s="29">
        <f t="shared" si="10"/>
        <v>432.2218988749189</v>
      </c>
      <c r="Z25" s="29">
        <f t="shared" si="10"/>
        <v>439.41898973323583</v>
      </c>
      <c r="AA25" s="29">
        <f t="shared" si="10"/>
        <v>446.774297656223</v>
      </c>
      <c r="AB25" s="29">
        <f t="shared" si="10"/>
        <v>454.29199219920974</v>
      </c>
      <c r="AC25" s="29">
        <f t="shared" si="10"/>
        <v>461.97636223461905</v>
      </c>
      <c r="AD25" s="29">
        <f>SUM(AD18:AD24)</f>
        <v>469.8318194737849</v>
      </c>
      <c r="AE25" s="29">
        <f>SUM(AE18:AE24)</f>
        <v>477.862902093847</v>
      </c>
      <c r="AF25" s="29">
        <f>SUM(AF18:AF24)</f>
        <v>486.0742784728695</v>
      </c>
      <c r="AG25" s="29">
        <f>SUM(AG18:AG24)</f>
        <v>494.47075103642476</v>
      </c>
      <c r="AH25" s="29">
        <f>SUM(AH18:AH24)</f>
        <v>503.05726021898033</v>
      </c>
    </row>
    <row r="26" spans="1:34" ht="16.5" customHeight="1">
      <c r="A26" s="89"/>
      <c r="B26" s="90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</row>
    <row r="27" spans="1:34" ht="16.5" customHeight="1">
      <c r="A27" s="91" t="s">
        <v>151</v>
      </c>
      <c r="B27" s="91"/>
      <c r="C27" s="30"/>
      <c r="D27" s="31">
        <f aca="true" t="shared" si="11" ref="D27:N27">D16-D25</f>
        <v>109.22611611640701</v>
      </c>
      <c r="E27" s="31">
        <f t="shared" si="11"/>
        <v>110.40115296791339</v>
      </c>
      <c r="F27" s="31">
        <f t="shared" si="11"/>
        <v>89.72844610896118</v>
      </c>
      <c r="G27" s="31">
        <f t="shared" si="11"/>
        <v>69.43744435065946</v>
      </c>
      <c r="H27" s="31">
        <f t="shared" si="11"/>
        <v>-45.488527082423616</v>
      </c>
      <c r="I27" s="31">
        <f t="shared" si="11"/>
        <v>2134.934218287987</v>
      </c>
      <c r="J27" s="31">
        <f t="shared" si="11"/>
        <v>-340.74417968852265</v>
      </c>
      <c r="K27" s="31">
        <f t="shared" si="11"/>
        <v>-375.9968923421247</v>
      </c>
      <c r="L27" s="31">
        <f t="shared" si="11"/>
        <v>-351.3574902479643</v>
      </c>
      <c r="M27" s="31">
        <f t="shared" si="11"/>
        <v>-356.8287130023348</v>
      </c>
      <c r="N27" s="31">
        <f t="shared" si="11"/>
        <v>-162.41337741980578</v>
      </c>
      <c r="O27" s="31">
        <f>O16-O25</f>
        <v>-134.11437980007486</v>
      </c>
      <c r="P27" s="31">
        <f>P16-P25</f>
        <v>-109.93469826232871</v>
      </c>
      <c r="Q27" s="31">
        <f>Q16-Q25</f>
        <v>-115.87739514913278</v>
      </c>
      <c r="R27" s="31">
        <f>R16-R25</f>
        <v>-121.94561950193025</v>
      </c>
      <c r="S27" s="31">
        <f>S16-S25</f>
        <v>-128.14260961029493</v>
      </c>
      <c r="T27" s="31">
        <f aca="true" t="shared" si="12" ref="T27:AC27">T16-T25</f>
        <v>-134.47169563714357</v>
      </c>
      <c r="U27" s="31">
        <f t="shared" si="12"/>
        <v>-140.9363023221831</v>
      </c>
      <c r="V27" s="31">
        <f t="shared" si="12"/>
        <v>-147.5399517659331</v>
      </c>
      <c r="W27" s="31">
        <f t="shared" si="12"/>
        <v>-154.28626629673636</v>
      </c>
      <c r="X27" s="31">
        <f t="shared" si="12"/>
        <v>-161.17897142324205</v>
      </c>
      <c r="Y27" s="31">
        <f t="shared" si="12"/>
        <v>-168.2218988749189</v>
      </c>
      <c r="Z27" s="31">
        <f t="shared" si="12"/>
        <v>-175.41898973323583</v>
      </c>
      <c r="AA27" s="31">
        <f t="shared" si="12"/>
        <v>-182.77429765622298</v>
      </c>
      <c r="AB27" s="31">
        <f t="shared" si="12"/>
        <v>-190.29199219920974</v>
      </c>
      <c r="AC27" s="31">
        <f t="shared" si="12"/>
        <v>-197.97636223461905</v>
      </c>
      <c r="AD27" s="31">
        <f>AD16-AD25</f>
        <v>-205.8318194737849</v>
      </c>
      <c r="AE27" s="31">
        <f>AE16-AE25</f>
        <v>-213.86290209384703</v>
      </c>
      <c r="AF27" s="31">
        <f>AF16-AF25</f>
        <v>-222.07427847286948</v>
      </c>
      <c r="AG27" s="31">
        <f>AG16-AG25</f>
        <v>-230.47075103642476</v>
      </c>
      <c r="AH27" s="31">
        <f>AH16-AH25</f>
        <v>-239.05726021898033</v>
      </c>
    </row>
    <row r="28" spans="1:34" ht="16.5" customHeight="1">
      <c r="A28" s="92"/>
      <c r="B28" s="9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6.5" customHeight="1">
      <c r="A29" s="58"/>
      <c r="B29" s="35" t="s">
        <v>152</v>
      </c>
      <c r="C29" s="36">
        <v>0.005</v>
      </c>
      <c r="D29" s="37">
        <f>450*($C$29+1)+D27*0.85</f>
        <v>545.0921986989459</v>
      </c>
      <c r="E29" s="37">
        <f aca="true" t="shared" si="13" ref="E29:N29">D29*(1+$C$29)+E27*0.85</f>
        <v>641.658639715167</v>
      </c>
      <c r="F29" s="37">
        <f t="shared" si="13"/>
        <v>721.1361121063599</v>
      </c>
      <c r="G29" s="37">
        <f t="shared" si="13"/>
        <v>783.7636203649521</v>
      </c>
      <c r="H29" s="37">
        <f t="shared" si="13"/>
        <v>749.0171904467167</v>
      </c>
      <c r="I29" s="37">
        <f t="shared" si="13"/>
        <v>2567.456361943739</v>
      </c>
      <c r="J29" s="37">
        <f t="shared" si="13"/>
        <v>2290.661091018213</v>
      </c>
      <c r="K29" s="37">
        <f t="shared" si="13"/>
        <v>1982.5170379824976</v>
      </c>
      <c r="L29" s="37">
        <f t="shared" si="13"/>
        <v>1693.7757564616404</v>
      </c>
      <c r="M29" s="37">
        <f t="shared" si="13"/>
        <v>1398.9402291919637</v>
      </c>
      <c r="N29" s="37">
        <f t="shared" si="13"/>
        <v>1267.8835595310884</v>
      </c>
      <c r="O29" s="37">
        <f>N29*(1+$C$29)+O27*0.85</f>
        <v>1160.22575449868</v>
      </c>
      <c r="P29" s="37">
        <f>O29*(1+$C$29)+P27*0.85</f>
        <v>1072.582389748194</v>
      </c>
      <c r="Q29" s="37">
        <f>P29*(1+$C$29)+Q27*0.85</f>
        <v>979.449515820172</v>
      </c>
      <c r="R29" s="37">
        <f>Q29*(1+$C$29)+R27*0.85</f>
        <v>880.6929868226321</v>
      </c>
      <c r="S29" s="37">
        <f>R29*(1+$C$29)+S27*0.85</f>
        <v>776.1752335879945</v>
      </c>
      <c r="T29" s="37">
        <f aca="true" t="shared" si="14" ref="T29:AC29">S29*(1+$C$29)+T27*0.85</f>
        <v>665.7551684643623</v>
      </c>
      <c r="U29" s="37">
        <f t="shared" si="14"/>
        <v>549.2880873328285</v>
      </c>
      <c r="V29" s="37">
        <f t="shared" si="14"/>
        <v>426.62556876844945</v>
      </c>
      <c r="W29" s="37">
        <f t="shared" si="14"/>
        <v>297.6153702600658</v>
      </c>
      <c r="X29" s="37">
        <f t="shared" si="14"/>
        <v>162.10132140161036</v>
      </c>
      <c r="Y29" s="37">
        <f t="shared" si="14"/>
        <v>19.923213964937332</v>
      </c>
      <c r="Z29" s="37">
        <f t="shared" si="14"/>
        <v>-129.08331123848842</v>
      </c>
      <c r="AA29" s="37">
        <f t="shared" si="14"/>
        <v>-285.0868808024704</v>
      </c>
      <c r="AB29" s="37">
        <f t="shared" si="14"/>
        <v>-448.26050857581095</v>
      </c>
      <c r="AC29" s="37">
        <f t="shared" si="14"/>
        <v>-618.7817190181161</v>
      </c>
      <c r="AD29" s="37">
        <f>AC29*(1+$C$29)+AD27*0.85</f>
        <v>-796.8326741659237</v>
      </c>
      <c r="AE29" s="37">
        <f>AD29*(1+$C$29)+AE27*0.85</f>
        <v>-982.6003043165231</v>
      </c>
      <c r="AF29" s="37">
        <f>AE29*(1+$C$29)+AF27*0.85</f>
        <v>-1176.2764425400446</v>
      </c>
      <c r="AG29" s="37">
        <f>AF29*(1+$C$29)+AG27*0.85</f>
        <v>-1378.057963133706</v>
      </c>
      <c r="AH29" s="37">
        <f>AG29*(1+$C$29)+AH27*0.85</f>
        <v>-1588.1469241355076</v>
      </c>
    </row>
    <row r="30" spans="1:34" ht="16.5" customHeight="1">
      <c r="A30" s="59"/>
      <c r="B30" s="35" t="s">
        <v>153</v>
      </c>
      <c r="C30" s="36">
        <v>0.02</v>
      </c>
      <c r="D30" s="37">
        <f>70*(1+C30)+D27*0.15</f>
        <v>87.78391741746105</v>
      </c>
      <c r="E30" s="37">
        <f aca="true" t="shared" si="15" ref="E30:N30">D30*(1+$C$30)+E27*0.15</f>
        <v>106.09976871099728</v>
      </c>
      <c r="F30" s="37">
        <f t="shared" si="15"/>
        <v>121.68103100156141</v>
      </c>
      <c r="G30" s="37">
        <f t="shared" si="15"/>
        <v>134.53026827419157</v>
      </c>
      <c r="H30" s="37">
        <f t="shared" si="15"/>
        <v>130.39759457731185</v>
      </c>
      <c r="I30" s="37">
        <f t="shared" si="15"/>
        <v>453.2456792120561</v>
      </c>
      <c r="J30" s="37">
        <f t="shared" si="15"/>
        <v>411.1989658430188</v>
      </c>
      <c r="K30" s="37">
        <f t="shared" si="15"/>
        <v>363.02341130856047</v>
      </c>
      <c r="L30" s="37">
        <f t="shared" si="15"/>
        <v>317.58025599753705</v>
      </c>
      <c r="M30" s="37">
        <f t="shared" si="15"/>
        <v>270.4075541671376</v>
      </c>
      <c r="N30" s="37">
        <f t="shared" si="15"/>
        <v>251.45369863750952</v>
      </c>
      <c r="O30" s="37">
        <f>N30*(1+$C$30)+O27*0.15</f>
        <v>236.36561564024848</v>
      </c>
      <c r="P30" s="37">
        <f>O30*(1+$C$30)+P27*0.15</f>
        <v>224.60272321370414</v>
      </c>
      <c r="Q30" s="37">
        <f>P30*(1+$C$30)+Q27*0.15</f>
        <v>211.7131684056083</v>
      </c>
      <c r="R30" s="37">
        <f>Q30*(1+$C$30)+R27*0.15</f>
        <v>197.65558884843094</v>
      </c>
      <c r="S30" s="37">
        <f>R30*(1+$C$30)+S27*0.15</f>
        <v>182.38730918385534</v>
      </c>
      <c r="T30" s="37">
        <f aca="true" t="shared" si="16" ref="T30:AC30">S30*(1+$C$30)+T27*0.15</f>
        <v>165.8643010219609</v>
      </c>
      <c r="U30" s="37">
        <f t="shared" si="16"/>
        <v>148.04114169407265</v>
      </c>
      <c r="V30" s="37">
        <f t="shared" si="16"/>
        <v>128.87097176306415</v>
      </c>
      <c r="W30" s="37">
        <f t="shared" si="16"/>
        <v>108.30545125381497</v>
      </c>
      <c r="X30" s="37">
        <f t="shared" si="16"/>
        <v>86.29471456540496</v>
      </c>
      <c r="Y30" s="37">
        <f t="shared" si="16"/>
        <v>62.787324025475215</v>
      </c>
      <c r="Z30" s="37">
        <f t="shared" si="16"/>
        <v>37.73022204599934</v>
      </c>
      <c r="AA30" s="37">
        <f t="shared" si="16"/>
        <v>11.068681838485883</v>
      </c>
      <c r="AB30" s="37">
        <f t="shared" si="16"/>
        <v>-17.25374335462586</v>
      </c>
      <c r="AC30" s="37">
        <f t="shared" si="16"/>
        <v>-47.29527255691123</v>
      </c>
      <c r="AD30" s="37">
        <f>AC30*(1+$C$30)+AD27*0.15</f>
        <v>-79.11595092911719</v>
      </c>
      <c r="AE30" s="37">
        <f>AD30*(1+$C$30)+AE27*0.15</f>
        <v>-112.77770526177659</v>
      </c>
      <c r="AF30" s="37">
        <f>AE30*(1+$C$30)+AF27*0.15</f>
        <v>-148.34440113794255</v>
      </c>
      <c r="AG30" s="37">
        <f>AF30*(1+$C$30)+AG27*0.15</f>
        <v>-185.88190181616514</v>
      </c>
      <c r="AH30" s="37">
        <f>AG30*(1+$C$30)+AH27*0.15</f>
        <v>-225.4581288853355</v>
      </c>
    </row>
    <row r="31" spans="1:34" ht="16.5" customHeight="1">
      <c r="A31" s="83" t="s">
        <v>154</v>
      </c>
      <c r="B31" s="84"/>
      <c r="C31" s="36"/>
      <c r="D31" s="37">
        <f aca="true" t="shared" si="17" ref="D31:N31">D29+D30</f>
        <v>632.876116116407</v>
      </c>
      <c r="E31" s="37">
        <f t="shared" si="17"/>
        <v>747.7584084261644</v>
      </c>
      <c r="F31" s="37">
        <f t="shared" si="17"/>
        <v>842.8171431079213</v>
      </c>
      <c r="G31" s="37">
        <f t="shared" si="17"/>
        <v>918.2938886391437</v>
      </c>
      <c r="H31" s="37">
        <f t="shared" si="17"/>
        <v>879.4147850240286</v>
      </c>
      <c r="I31" s="37">
        <f t="shared" si="17"/>
        <v>3020.702041155795</v>
      </c>
      <c r="J31" s="37">
        <f t="shared" si="17"/>
        <v>2701.860056861232</v>
      </c>
      <c r="K31" s="37">
        <f t="shared" si="17"/>
        <v>2345.540449291058</v>
      </c>
      <c r="L31" s="37">
        <f t="shared" si="17"/>
        <v>2011.3560124591775</v>
      </c>
      <c r="M31" s="37">
        <f t="shared" si="17"/>
        <v>1669.3477833591014</v>
      </c>
      <c r="N31" s="37">
        <f t="shared" si="17"/>
        <v>1519.3372581685978</v>
      </c>
      <c r="O31" s="37">
        <f>O29+O30</f>
        <v>1396.5913701389286</v>
      </c>
      <c r="P31" s="37">
        <f>P29+P30</f>
        <v>1297.185112961898</v>
      </c>
      <c r="Q31" s="37">
        <f>Q29+Q30</f>
        <v>1191.1626842257804</v>
      </c>
      <c r="R31" s="37">
        <f>R29+R30</f>
        <v>1078.348575671063</v>
      </c>
      <c r="S31" s="37">
        <f>S29+S30</f>
        <v>958.5625427718498</v>
      </c>
      <c r="T31" s="37">
        <f aca="true" t="shared" si="18" ref="T31:AC31">T29+T30</f>
        <v>831.6194694863232</v>
      </c>
      <c r="U31" s="37">
        <f t="shared" si="18"/>
        <v>697.3292290269011</v>
      </c>
      <c r="V31" s="37">
        <f t="shared" si="18"/>
        <v>555.4965405315136</v>
      </c>
      <c r="W31" s="37">
        <f t="shared" si="18"/>
        <v>405.92082151388075</v>
      </c>
      <c r="X31" s="37">
        <f t="shared" si="18"/>
        <v>248.39603596701534</v>
      </c>
      <c r="Y31" s="37">
        <f t="shared" si="18"/>
        <v>82.71053799041255</v>
      </c>
      <c r="Z31" s="37">
        <f t="shared" si="18"/>
        <v>-91.35308919248908</v>
      </c>
      <c r="AA31" s="37">
        <f t="shared" si="18"/>
        <v>-274.0181989639845</v>
      </c>
      <c r="AB31" s="37">
        <f t="shared" si="18"/>
        <v>-465.5142519304368</v>
      </c>
      <c r="AC31" s="37">
        <f t="shared" si="18"/>
        <v>-666.0769915750273</v>
      </c>
      <c r="AD31" s="37">
        <f>AD29+AD30</f>
        <v>-875.9486250950408</v>
      </c>
      <c r="AE31" s="37">
        <f>AE29+AE30</f>
        <v>-1095.3780095782997</v>
      </c>
      <c r="AF31" s="37">
        <f>AF29+AF30</f>
        <v>-1324.620843677987</v>
      </c>
      <c r="AG31" s="37">
        <f>AG29+AG30</f>
        <v>-1563.939864949871</v>
      </c>
      <c r="AH31" s="37">
        <f>AH29+AH30</f>
        <v>-1813.6050530208431</v>
      </c>
    </row>
    <row r="32" ht="16.5" customHeight="1"/>
    <row r="33" ht="16.5" customHeight="1"/>
    <row r="34" ht="16.5" customHeight="1"/>
    <row r="35" ht="16.5" customHeight="1"/>
    <row r="36" ht="16.5" customHeight="1"/>
  </sheetData>
  <mergeCells count="46">
    <mergeCell ref="A1:R4"/>
    <mergeCell ref="AF9:AF10"/>
    <mergeCell ref="AG9:AG10"/>
    <mergeCell ref="AH9:AH10"/>
    <mergeCell ref="AB9:AB10"/>
    <mergeCell ref="AC9:AC10"/>
    <mergeCell ref="AD9:AD10"/>
    <mergeCell ref="AE9:AE10"/>
    <mergeCell ref="X9:X10"/>
    <mergeCell ref="Y9:Y10"/>
    <mergeCell ref="Z9:Z10"/>
    <mergeCell ref="AA9:AA10"/>
    <mergeCell ref="T9:T10"/>
    <mergeCell ref="U9:U10"/>
    <mergeCell ref="V9:V10"/>
    <mergeCell ref="W9:W10"/>
    <mergeCell ref="L9:L10"/>
    <mergeCell ref="E9:E10"/>
    <mergeCell ref="F9:F10"/>
    <mergeCell ref="G9:G10"/>
    <mergeCell ref="H9:H10"/>
    <mergeCell ref="A5:B5"/>
    <mergeCell ref="A6:B6"/>
    <mergeCell ref="J9:J10"/>
    <mergeCell ref="K9:K10"/>
    <mergeCell ref="A17:B17"/>
    <mergeCell ref="I9:I10"/>
    <mergeCell ref="A7:B7"/>
    <mergeCell ref="A8:B8"/>
    <mergeCell ref="A9:B10"/>
    <mergeCell ref="C9:C10"/>
    <mergeCell ref="D9:D10"/>
    <mergeCell ref="A29:A30"/>
    <mergeCell ref="A31:B31"/>
    <mergeCell ref="O9:O10"/>
    <mergeCell ref="A25:B25"/>
    <mergeCell ref="A26:B26"/>
    <mergeCell ref="A27:B27"/>
    <mergeCell ref="A28:B28"/>
    <mergeCell ref="M9:M10"/>
    <mergeCell ref="N9:N10"/>
    <mergeCell ref="A16:B16"/>
    <mergeCell ref="P9:P10"/>
    <mergeCell ref="Q9:Q10"/>
    <mergeCell ref="R9:R10"/>
    <mergeCell ref="S9:S10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附属情報センター</dc:creator>
  <cp:keywords/>
  <dc:description/>
  <cp:lastModifiedBy>附属情報センター</cp:lastModifiedBy>
  <cp:lastPrinted>2008-11-18T00:52:29Z</cp:lastPrinted>
  <dcterms:created xsi:type="dcterms:W3CDTF">2008-10-27T04:27:27Z</dcterms:created>
  <dcterms:modified xsi:type="dcterms:W3CDTF">2008-11-19T04:56:22Z</dcterms:modified>
  <cp:category/>
  <cp:version/>
  <cp:contentType/>
  <cp:contentStatus/>
</cp:coreProperties>
</file>